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65" windowWidth="20520" windowHeight="3750" activeTab="1"/>
  </bookViews>
  <sheets>
    <sheet name="zał 1" sheetId="1" r:id="rId1"/>
    <sheet name="Przedsięwzięcia" sheetId="4" r:id="rId2"/>
  </sheets>
  <externalReferences>
    <externalReference r:id="rId3"/>
  </externalReferences>
  <definedNames>
    <definedName name="_xlnm.Print_Area" localSheetId="1">Przedsięwzięcia!$A$1:$K$60</definedName>
    <definedName name="_xlnm.Print_Area" localSheetId="0">'zał 1'!$A$1:$L$62</definedName>
  </definedNames>
  <calcPr calcId="145621"/>
</workbook>
</file>

<file path=xl/calcChain.xml><?xml version="1.0" encoding="utf-8"?>
<calcChain xmlns="http://schemas.openxmlformats.org/spreadsheetml/2006/main">
  <c r="K7" i="4" l="1"/>
  <c r="K10" i="4"/>
  <c r="K13" i="4"/>
  <c r="K16" i="4"/>
  <c r="K19" i="4"/>
  <c r="K22" i="4"/>
  <c r="K25" i="4"/>
  <c r="K28" i="4"/>
  <c r="K31" i="4"/>
  <c r="K34" i="4"/>
  <c r="K43" i="4"/>
  <c r="K40" i="4"/>
  <c r="K37" i="4"/>
  <c r="K46" i="4"/>
  <c r="K58" i="4"/>
  <c r="K55" i="4"/>
  <c r="K52" i="4"/>
  <c r="K49" i="4"/>
  <c r="E14" i="1" l="1"/>
  <c r="F9" i="1"/>
  <c r="E36" i="1"/>
  <c r="E47" i="1"/>
  <c r="F36" i="1"/>
  <c r="F20" i="1"/>
  <c r="G20" i="1"/>
  <c r="H20" i="1"/>
  <c r="I20" i="1"/>
  <c r="J20" i="1"/>
  <c r="K20" i="1"/>
  <c r="L20" i="1"/>
  <c r="E20" i="1"/>
  <c r="E39" i="1"/>
  <c r="I57" i="1" l="1"/>
  <c r="F57" i="1"/>
  <c r="G57" i="1"/>
  <c r="H57" i="1"/>
  <c r="E57" i="1"/>
  <c r="F56" i="1"/>
  <c r="G56" i="1"/>
  <c r="H56" i="1"/>
  <c r="I56" i="1"/>
  <c r="E56" i="1"/>
  <c r="G7" i="4"/>
  <c r="H7" i="4"/>
  <c r="I7" i="4"/>
  <c r="J7" i="4"/>
  <c r="F7" i="4"/>
  <c r="G9" i="4"/>
  <c r="H9" i="4"/>
  <c r="I9" i="4"/>
  <c r="J9" i="4"/>
  <c r="G8" i="4"/>
  <c r="H8" i="4"/>
  <c r="I8" i="4"/>
  <c r="J8" i="4"/>
  <c r="F9" i="4"/>
  <c r="F8" i="4"/>
  <c r="G10" i="4"/>
  <c r="H10" i="4"/>
  <c r="I10" i="4"/>
  <c r="J10" i="4"/>
  <c r="F10" i="4"/>
  <c r="G12" i="4"/>
  <c r="H12" i="4"/>
  <c r="I12" i="4"/>
  <c r="J12" i="4"/>
  <c r="G11" i="4"/>
  <c r="H11" i="4"/>
  <c r="I11" i="4"/>
  <c r="J11" i="4"/>
  <c r="F12" i="4"/>
  <c r="G13" i="4"/>
  <c r="H13" i="4"/>
  <c r="I13" i="4"/>
  <c r="J13" i="4"/>
  <c r="F13" i="4"/>
  <c r="G34" i="4"/>
  <c r="H34" i="4"/>
  <c r="I34" i="4"/>
  <c r="J34" i="4"/>
  <c r="F34" i="4"/>
  <c r="G35" i="4"/>
  <c r="H35" i="4"/>
  <c r="I35" i="4"/>
  <c r="J35" i="4"/>
  <c r="F35" i="4"/>
  <c r="G36" i="4"/>
  <c r="H36" i="4"/>
  <c r="I36" i="4"/>
  <c r="J36" i="4"/>
  <c r="F36" i="4"/>
  <c r="F11" i="4"/>
  <c r="G6" i="1"/>
  <c r="H6" i="1" s="1"/>
  <c r="I6" i="1" s="1"/>
  <c r="J6" i="1" s="1"/>
  <c r="K6" i="1" s="1"/>
  <c r="L6" i="1" s="1"/>
  <c r="F42" i="4"/>
  <c r="G58" i="4"/>
  <c r="H58" i="4"/>
  <c r="I58" i="4"/>
  <c r="G55" i="4"/>
  <c r="H55" i="4"/>
  <c r="G52" i="4"/>
  <c r="H52" i="4"/>
  <c r="I52" i="4"/>
  <c r="G49" i="4"/>
  <c r="H49" i="4"/>
  <c r="G43" i="4"/>
  <c r="G40" i="4"/>
  <c r="G48" i="4"/>
  <c r="H48" i="4"/>
  <c r="I48" i="4"/>
  <c r="G47" i="4"/>
  <c r="G46" i="4" s="1"/>
  <c r="H47" i="4"/>
  <c r="H46" i="4" s="1"/>
  <c r="I47" i="4"/>
  <c r="I46" i="4" s="1"/>
  <c r="F47" i="4"/>
  <c r="F46" i="4" s="1"/>
  <c r="F48" i="4"/>
  <c r="F58" i="4"/>
  <c r="F55" i="4"/>
  <c r="F52" i="4"/>
  <c r="E15" i="1" l="1"/>
  <c r="F40" i="4"/>
  <c r="F49" i="4"/>
  <c r="J43" i="4"/>
  <c r="I43" i="4"/>
  <c r="H43" i="4"/>
  <c r="F43" i="4"/>
  <c r="G37" i="4"/>
  <c r="F39" i="4"/>
  <c r="F37" i="4" s="1"/>
  <c r="F33" i="1" l="1"/>
  <c r="F28" i="1" s="1"/>
  <c r="G33" i="1"/>
  <c r="G28" i="1" s="1"/>
  <c r="H33" i="1"/>
  <c r="H28" i="1" s="1"/>
  <c r="I33" i="1"/>
  <c r="I28" i="1" s="1"/>
  <c r="J33" i="1"/>
  <c r="J28" i="1" s="1"/>
  <c r="K33" i="1"/>
  <c r="K28" i="1" s="1"/>
  <c r="L33" i="1"/>
  <c r="L28" i="1" s="1"/>
  <c r="E33" i="1"/>
  <c r="E28" i="1" s="1"/>
  <c r="E55" i="1"/>
  <c r="F55" i="1" s="1"/>
  <c r="G55" i="1" s="1"/>
  <c r="H55" i="1" s="1"/>
  <c r="I55" i="1" s="1"/>
  <c r="J55" i="1" s="1"/>
  <c r="K55" i="1" s="1"/>
  <c r="L55" i="1" s="1"/>
  <c r="E11" i="1"/>
  <c r="E19" i="1"/>
  <c r="E54" i="1"/>
  <c r="F54" i="1" s="1"/>
  <c r="G54" i="1" s="1"/>
  <c r="H54" i="1" s="1"/>
  <c r="I54" i="1" s="1"/>
  <c r="J54" i="1" s="1"/>
  <c r="K54" i="1" s="1"/>
  <c r="L54" i="1" s="1"/>
  <c r="E9" i="1" l="1"/>
  <c r="E8" i="1"/>
  <c r="F39" i="1"/>
  <c r="G39" i="1" s="1"/>
  <c r="H39" i="1" s="1"/>
  <c r="I39" i="1" s="1"/>
  <c r="J39" i="1" s="1"/>
  <c r="K39" i="1" s="1"/>
  <c r="L39" i="1" s="1"/>
  <c r="F35" i="1"/>
  <c r="G35" i="1"/>
  <c r="H35" i="1"/>
  <c r="I35" i="1"/>
  <c r="J35" i="1"/>
  <c r="K35" i="1"/>
  <c r="E35" i="1"/>
  <c r="E6" i="1" l="1"/>
  <c r="E27" i="1" s="1"/>
  <c r="E23" i="1"/>
  <c r="E13" i="1" s="1"/>
  <c r="I46" i="1"/>
  <c r="J46" i="1"/>
  <c r="K46" i="1"/>
  <c r="L46" i="1"/>
  <c r="F46" i="1"/>
  <c r="G46" i="1"/>
  <c r="H46" i="1"/>
  <c r="E5" i="1" l="1"/>
  <c r="E26" i="1" s="1"/>
  <c r="J57" i="1"/>
  <c r="K57" i="1"/>
  <c r="L57" i="1"/>
  <c r="J56" i="1"/>
  <c r="K56" i="1"/>
  <c r="L56" i="1"/>
  <c r="I25" i="1" l="1"/>
  <c r="J25" i="1"/>
  <c r="K25" i="1"/>
  <c r="L25" i="1"/>
  <c r="G14" i="1"/>
  <c r="H14" i="1"/>
  <c r="I14" i="1"/>
  <c r="J14" i="1"/>
  <c r="K14" i="1"/>
  <c r="L14" i="1"/>
  <c r="F14" i="1"/>
  <c r="I19" i="1"/>
  <c r="J19" i="1"/>
  <c r="K19" i="1"/>
  <c r="L19" i="1"/>
  <c r="G5" i="1"/>
  <c r="G48" i="1" s="1"/>
  <c r="H5" i="1"/>
  <c r="H48" i="1" s="1"/>
  <c r="I5" i="1"/>
  <c r="I48" i="1" s="1"/>
  <c r="J5" i="1"/>
  <c r="J48" i="1" s="1"/>
  <c r="K5" i="1"/>
  <c r="K48" i="1" s="1"/>
  <c r="L5" i="1"/>
  <c r="L48" i="1" s="1"/>
  <c r="F5" i="1"/>
  <c r="F48" i="1" s="1"/>
  <c r="H32" i="4"/>
  <c r="H31" i="4" s="1"/>
  <c r="G31" i="4"/>
  <c r="F31" i="4"/>
  <c r="G25" i="4"/>
  <c r="G15" i="4"/>
  <c r="E25" i="1" s="1"/>
  <c r="H15" i="4"/>
  <c r="F25" i="1" s="1"/>
  <c r="I15" i="4"/>
  <c r="G25" i="1" s="1"/>
  <c r="J15" i="4"/>
  <c r="H25" i="1" s="1"/>
  <c r="J14" i="4"/>
  <c r="H19" i="1" s="1"/>
  <c r="J25" i="4"/>
  <c r="F26" i="4"/>
  <c r="I31" i="4"/>
  <c r="I29" i="4"/>
  <c r="I28" i="4" s="1"/>
  <c r="G8" i="1" s="1"/>
  <c r="H29" i="4"/>
  <c r="H28" i="4" s="1"/>
  <c r="F8" i="1" s="1"/>
  <c r="G28" i="4"/>
  <c r="G29" i="4" s="1"/>
  <c r="G14" i="4" s="1"/>
  <c r="F33" i="4"/>
  <c r="F15" i="4" s="1"/>
  <c r="I25" i="4"/>
  <c r="H25" i="4"/>
  <c r="F25" i="4"/>
  <c r="G22" i="4"/>
  <c r="H22" i="4"/>
  <c r="I22" i="4"/>
  <c r="J22" i="4"/>
  <c r="F22" i="4"/>
  <c r="H19" i="4"/>
  <c r="J31" i="4"/>
  <c r="G19" i="4"/>
  <c r="I19" i="4"/>
  <c r="J19" i="4"/>
  <c r="F19" i="4"/>
  <c r="G16" i="4"/>
  <c r="H16" i="4"/>
  <c r="I16" i="4"/>
  <c r="J16" i="4"/>
  <c r="L27" i="1" l="1"/>
  <c r="L13" i="1"/>
  <c r="L26" i="1" s="1"/>
  <c r="J27" i="1"/>
  <c r="J13" i="1"/>
  <c r="J26" i="1" s="1"/>
  <c r="H27" i="1"/>
  <c r="H13" i="1"/>
  <c r="H26" i="1" s="1"/>
  <c r="F27" i="1"/>
  <c r="F13" i="1"/>
  <c r="K13" i="1"/>
  <c r="K26" i="1" s="1"/>
  <c r="K27" i="1"/>
  <c r="I13" i="1"/>
  <c r="I27" i="1"/>
  <c r="G13" i="1"/>
  <c r="G27" i="1"/>
  <c r="E50" i="1"/>
  <c r="L45" i="1"/>
  <c r="L50" i="1"/>
  <c r="L42" i="1"/>
  <c r="L52" i="1"/>
  <c r="L43" i="1"/>
  <c r="L44" i="1"/>
  <c r="J45" i="1"/>
  <c r="J50" i="1"/>
  <c r="J42" i="1"/>
  <c r="J52" i="1"/>
  <c r="J43" i="1"/>
  <c r="J44" i="1"/>
  <c r="H45" i="1"/>
  <c r="H50" i="1"/>
  <c r="H42" i="1"/>
  <c r="H52" i="1"/>
  <c r="H43" i="1"/>
  <c r="H44" i="1"/>
  <c r="K45" i="1"/>
  <c r="K50" i="1"/>
  <c r="K52" i="1"/>
  <c r="K43" i="1"/>
  <c r="K42" i="1"/>
  <c r="K44" i="1"/>
  <c r="I26" i="1"/>
  <c r="I45" i="1"/>
  <c r="I50" i="1"/>
  <c r="I52" i="1"/>
  <c r="I43" i="1"/>
  <c r="I42" i="1"/>
  <c r="I44" i="1"/>
  <c r="G26" i="1"/>
  <c r="G45" i="1"/>
  <c r="G50" i="1"/>
  <c r="G43" i="1"/>
  <c r="G42" i="1"/>
  <c r="G52" i="1"/>
  <c r="J47" i="1" s="1"/>
  <c r="G44" i="1"/>
  <c r="F26" i="1"/>
  <c r="F45" i="1"/>
  <c r="F50" i="1"/>
  <c r="F42" i="1"/>
  <c r="F52" i="1"/>
  <c r="I47" i="1" s="1"/>
  <c r="F43" i="1"/>
  <c r="F44" i="1"/>
  <c r="I14" i="4"/>
  <c r="G19" i="1" s="1"/>
  <c r="H14" i="4"/>
  <c r="F19" i="1" s="1"/>
  <c r="E52" i="1"/>
  <c r="F47" i="1" s="1"/>
  <c r="E43" i="1"/>
  <c r="E42" i="1"/>
  <c r="E46" i="1"/>
  <c r="E48" i="1" s="1"/>
  <c r="E51" i="1" s="1"/>
  <c r="F14" i="4"/>
  <c r="E49" i="1" l="1"/>
  <c r="I49" i="1"/>
  <c r="I51" i="1"/>
  <c r="J49" i="1"/>
  <c r="J51" i="1"/>
  <c r="F51" i="1"/>
  <c r="E44" i="1"/>
  <c r="E45" i="1"/>
  <c r="K47" i="1"/>
  <c r="L47" i="1"/>
  <c r="H47" i="1"/>
  <c r="F49" i="1"/>
  <c r="G47" i="1"/>
  <c r="K49" i="1" l="1"/>
  <c r="K51" i="1"/>
  <c r="L49" i="1"/>
  <c r="L51" i="1"/>
  <c r="G49" i="1"/>
  <c r="G51" i="1"/>
  <c r="H49" i="1"/>
  <c r="H51" i="1"/>
</calcChain>
</file>

<file path=xl/sharedStrings.xml><?xml version="1.0" encoding="utf-8"?>
<sst xmlns="http://schemas.openxmlformats.org/spreadsheetml/2006/main" count="170" uniqueCount="120">
  <si>
    <t>Przychody budżetu</t>
  </si>
  <si>
    <t>10.</t>
  </si>
  <si>
    <t>11.</t>
  </si>
  <si>
    <t>12.</t>
  </si>
  <si>
    <t>13.</t>
  </si>
  <si>
    <t>16.</t>
  </si>
  <si>
    <t>5.</t>
  </si>
  <si>
    <t>6.</t>
  </si>
  <si>
    <t>1.</t>
  </si>
  <si>
    <t>2.</t>
  </si>
  <si>
    <t>3.</t>
  </si>
  <si>
    <t>4.</t>
  </si>
  <si>
    <t>7.</t>
  </si>
  <si>
    <t>8.</t>
  </si>
  <si>
    <t>9.</t>
  </si>
  <si>
    <t>Wyszczególnienie</t>
  </si>
  <si>
    <t>Lp.</t>
  </si>
  <si>
    <r>
      <t xml:space="preserve">_________________________________________
        </t>
    </r>
    <r>
      <rPr>
        <i/>
        <sz val="8"/>
        <rFont val="Arial CE"/>
        <family val="2"/>
        <charset val="238"/>
      </rPr>
      <t>(pieczęć  j.s.t.)</t>
    </r>
  </si>
  <si>
    <t>Dochody bieżące</t>
  </si>
  <si>
    <t xml:space="preserve">Dochody majątkowe </t>
  </si>
  <si>
    <t>Wydatki ogółem</t>
  </si>
  <si>
    <t>Wydatki bieżące</t>
  </si>
  <si>
    <t>wydatki bieżące bez wydatków na obsługę długu</t>
  </si>
  <si>
    <t>Wydatki majątkowe</t>
  </si>
  <si>
    <t>Dochody bieżące - wydatki bieżące</t>
  </si>
  <si>
    <t>Nadwyżka budżetowa z lat ubiegłych plus wolne środki, o których mowa w art. 217 ust.1 pkt 6 ufp, angażowane w budżecie roku bieżącego</t>
  </si>
  <si>
    <t>w tym: na pokrycie deficytu budżetu</t>
  </si>
  <si>
    <t>Kredyty, pożyczki, sprzedaż papierów wartościowych</t>
  </si>
  <si>
    <t xml:space="preserve">w tym: na pokrycie deficytu budżetu </t>
  </si>
  <si>
    <t>Inne przychody niezwiązane z zaciągnięciem długu</t>
  </si>
  <si>
    <t xml:space="preserve">Rozchody budżetu </t>
  </si>
  <si>
    <t>Spłaty rat kapitałowych oraz wykup papierów wartościowych</t>
  </si>
  <si>
    <t>w tym: kwota wyłączeń z art. 243 ust. 3 pkt 1ufp oraz art. 169 ust. 3 sufp przypadająca na dany rok</t>
  </si>
  <si>
    <t>Inne rozchody (bez spłaty długu, np. udzielane pożyczki)</t>
  </si>
  <si>
    <t>Kwota długu</t>
  </si>
  <si>
    <t>w tym: dług spłacany wydatkami (zobowiązania wymagalne, umowy zaliczane do kategorii kredytów i pożyczek, itp.)</t>
  </si>
  <si>
    <t>Łączna kwota wyłączeń z art. 170 ust. 3 sufp</t>
  </si>
  <si>
    <t>Zadłużenie/dochody ogółem - max 60% z art. 170 sufp (bez wyłączeń)</t>
  </si>
  <si>
    <t>9a.</t>
  </si>
  <si>
    <t>Zadłużenie/dochody ogółem - max 60% z art. 170 sufp (po uwzględnieniu wyłączeń)</t>
  </si>
  <si>
    <t>Planowana łączna kwota spłaty zobowiązań/dochody ogółem - max 15% z art. 169 sufp (bez wyłączeń)</t>
  </si>
  <si>
    <t>10a.</t>
  </si>
  <si>
    <t>Planowana łączna kwota spłaty zobowiązań/dochody ogółem - max 15% z art. 169 sufp (po uwzględnieniu wyłączeń)</t>
  </si>
  <si>
    <t xml:space="preserve">Kwota zobowiązań przypadających do spłaty w danym roku budżetowym, 
podlegająca doliczeniu zgodnie z art. 244 ufp (zobowiązania związku współtworzonego przez JST) </t>
  </si>
  <si>
    <t>Maksymalny dopuszczalny wskaźnik spłaty z art. 243 ufp</t>
  </si>
  <si>
    <t>Relacja planowanej łącznej kwoty spłaty zobowiązań do dochodów  (bez wyłączeń)</t>
  </si>
  <si>
    <t>13a.</t>
  </si>
  <si>
    <t>Spełnienie wskaźnika spłaty z art. 243 ufp po uwzględnieniu art. 244 ufp (bez wyłączeń)</t>
  </si>
  <si>
    <t>14.</t>
  </si>
  <si>
    <t>Relacja planowanej łącznej kwoty spłaty zobowiązań do dochodów (po uwzględnieniu wyłączeń)</t>
  </si>
  <si>
    <t>14a.</t>
  </si>
  <si>
    <t>Spełnienie wskaźnika spłaty z art. 243 ufp po uwzględnieniu art. 244 ufp (po uwzględnieniu wyłączeń)</t>
  </si>
  <si>
    <t>15.</t>
  </si>
  <si>
    <t>Informacja z art. 226 ust. 2, tj. wydatki:</t>
  </si>
  <si>
    <t>na wynagrodzenia i składki od nich naliczane</t>
  </si>
  <si>
    <t>związane z funkcjonowaniem organów JST</t>
  </si>
  <si>
    <t>bieżące objęte limitem art. 226 ust. 4 ufp</t>
  </si>
  <si>
    <t>majątkowe objęte limitem art. 226 ust. 4 ufp</t>
  </si>
  <si>
    <t>Przeznaczenie nadwyżki wykonanej w poszczególnych latach objętych prognozą:</t>
  </si>
  <si>
    <t>Dochody ogółem</t>
  </si>
  <si>
    <t xml:space="preserve">w tym: </t>
  </si>
  <si>
    <t>środki z UE*</t>
  </si>
  <si>
    <t>ze sprzedaży majątku</t>
  </si>
  <si>
    <t xml:space="preserve">  w tym: </t>
  </si>
  <si>
    <t xml:space="preserve">z tytułu poręczeń i gwarancji </t>
  </si>
  <si>
    <t>w tym: gwarancje i poręczenia podlegające wyłączeniu z limitów spłaty zobowiązań z art. 243 ufp/169 sufp</t>
  </si>
  <si>
    <t>na projekty realizowane przy udziale środków, o których mowa w art. 5 ust. 1 pkt 2</t>
  </si>
  <si>
    <t>wydatki na obsługę długu</t>
  </si>
  <si>
    <t>w tym:</t>
  </si>
  <si>
    <t xml:space="preserve">odsetki i dyskonto </t>
  </si>
  <si>
    <t>Wartość przejętych zobowiązań</t>
  </si>
  <si>
    <t>w tym od spzoz</t>
  </si>
  <si>
    <t>* środki, o których mowa w art. 5 ust. 1 pkt 2 ustawy o finansach publicznych z 2009 r.</t>
  </si>
  <si>
    <t>Załącznik Nr 3
do uchwały Nr .................
Rady Gminy/Powiatu .......
w ...................................</t>
  </si>
  <si>
    <t>w złotych</t>
  </si>
  <si>
    <t>Nazwa i cel przedsięwzięcia</t>
  </si>
  <si>
    <t>Jednostka organizacyjna odpowiedzialna za realizację lub koordynująca wykonywanie przedsięwzięcia</t>
  </si>
  <si>
    <t>Okres realizacji</t>
  </si>
  <si>
    <t>Łączne nakłady finansowe
(w zł)</t>
  </si>
  <si>
    <r>
      <t>Limit
zobowiązań</t>
    </r>
    <r>
      <rPr>
        <b/>
        <vertAlign val="superscript"/>
        <sz val="10"/>
        <rFont val="Arial CE"/>
        <charset val="238"/>
      </rPr>
      <t>1)</t>
    </r>
    <r>
      <rPr>
        <b/>
        <sz val="10"/>
        <rFont val="Arial CE"/>
        <family val="2"/>
        <charset val="238"/>
      </rPr>
      <t xml:space="preserve">
(w zł)</t>
    </r>
  </si>
  <si>
    <t>od</t>
  </si>
  <si>
    <t>do</t>
  </si>
  <si>
    <t>2013 r.</t>
  </si>
  <si>
    <t>2014 r.</t>
  </si>
  <si>
    <t>2015 r.</t>
  </si>
  <si>
    <t xml:space="preserve"> - wydatki bieżące</t>
  </si>
  <si>
    <t xml:space="preserve"> - wydatki majątkowe</t>
  </si>
  <si>
    <t>Programy, projekty lub zadania (razem)</t>
  </si>
  <si>
    <t xml:space="preserve">a) </t>
  </si>
  <si>
    <t>programy, projekty lub zadania związane z programami realizowanymi z udziałem środków, o których mowa w art. 5 ust. 1 pkt 2 i 3 (razem)</t>
  </si>
  <si>
    <r>
      <t xml:space="preserve">Umowy, których realizacja w roku budżetowym i w latach następnych jest
niezbędna dla zapewnienia ciągłości działania jednostki i których płatności
przypadają w okresie dłuższym niż rok; </t>
    </r>
    <r>
      <rPr>
        <b/>
        <vertAlign val="superscript"/>
        <sz val="10"/>
        <rFont val="Arial CE"/>
        <charset val="238"/>
      </rPr>
      <t>2)</t>
    </r>
  </si>
  <si>
    <t>PCPR w Goleniowie</t>
  </si>
  <si>
    <t>Program POKL
Rozwój i upowszechnianie aktywnej intergracji społecznej w Powiecie Goleniowskim</t>
  </si>
  <si>
    <t>Program POKL Piramida kompetencji</t>
  </si>
  <si>
    <t>PUP w Goleniowie</t>
  </si>
  <si>
    <t>POKL Rozwój pracowników i przedsiębiorstw w regionie - Postaw na siebie</t>
  </si>
  <si>
    <t>Program Uczenie się przez całe życie - Leonardo da Vinci.</t>
  </si>
  <si>
    <t>ZSZ w Goleniowie</t>
  </si>
  <si>
    <t>Program Uczenie się przez całe życie - Leonardo da Vinci I</t>
  </si>
  <si>
    <t>Program POKL  Praktyka najlepszym nauczycielem</t>
  </si>
  <si>
    <t>Starostwo Powiatowe w Goleniowie</t>
  </si>
  <si>
    <t>Wieloletnie zadania inwestycyjne (razem)</t>
  </si>
  <si>
    <t>Planowane i realizowane przedsięwzięcia  
Powiatu Goleniowskiego
w latach 2013-2020</t>
  </si>
  <si>
    <t>Relacja (Db-Wb+Dsm)/Do o której mowa w art..243 w danym roku</t>
  </si>
  <si>
    <t>17.</t>
  </si>
  <si>
    <t>Modernizacja i Rozbudowa strażnicy w Goleniowie</t>
  </si>
  <si>
    <t>KP PSP w Goleniowie</t>
  </si>
  <si>
    <t>Termomodernizacja i remont generalny budynków ZSP w Goleniowie II Etap</t>
  </si>
  <si>
    <t>Modernizacja dróg powiatowych</t>
  </si>
  <si>
    <t>2016 r.</t>
  </si>
  <si>
    <t>Wykonanie remontów cząstkowych dróg</t>
  </si>
  <si>
    <t>Umowa leasingu operacyjnego</t>
  </si>
  <si>
    <t>DPS w Nowogardzie</t>
  </si>
  <si>
    <t>Zimowe utrzymanie dróg</t>
  </si>
  <si>
    <t xml:space="preserve">Wykonanie dostawa i złomowanie tablic rejastracyjnych </t>
  </si>
  <si>
    <t xml:space="preserve">Załącznik Nr 1
do uchwały Nr .................
Rady Powiatu Goleniowskiego .......
</t>
  </si>
  <si>
    <t xml:space="preserve">b) </t>
  </si>
  <si>
    <t>Przedsięwzięcia ogółem: (2+3)</t>
  </si>
  <si>
    <t>Wynik budżetu ( Dochody ogółem+Przychody)-(Wydatki ogółem+Rozchody)</t>
  </si>
  <si>
    <t>Wieloletnia prognoza finansowa Powiatu Goleniowskiego na lata 2013 - 2020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</si>
</sst>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_ ;[Red]\-#,##0\ "/>
  </numFmts>
  <fonts count="29">
    <font>
      <sz val="11"/>
      <color theme="1"/>
      <name val="Czcionka tekstu podstawowego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2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9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9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9"/>
      <color indexed="12"/>
      <name val="Times New Roman"/>
      <family val="1"/>
      <charset val="238"/>
    </font>
    <font>
      <sz val="8"/>
      <color indexed="8"/>
      <name val="Czcionka tekstu podstawowego"/>
      <family val="2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  <font>
      <b/>
      <sz val="8"/>
      <name val="Times New Roman"/>
      <family val="1"/>
      <charset val="238"/>
    </font>
    <font>
      <sz val="8"/>
      <name val="Czcionka tekstu podstawowego"/>
      <family val="2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i/>
      <u/>
      <sz val="8"/>
      <name val="Arial CE"/>
      <charset val="238"/>
    </font>
    <font>
      <b/>
      <sz val="10"/>
      <name val="Arial CE"/>
      <family val="2"/>
      <charset val="238"/>
    </font>
    <font>
      <b/>
      <vertAlign val="superscript"/>
      <sz val="10"/>
      <name val="Arial CE"/>
      <charset val="238"/>
    </font>
    <font>
      <sz val="10"/>
      <name val="Arial CE"/>
      <family val="2"/>
      <charset val="238"/>
    </font>
    <font>
      <i/>
      <sz val="8"/>
      <name val="Arial CE"/>
      <charset val="238"/>
    </font>
    <font>
      <b/>
      <sz val="10"/>
      <name val="Arial CE"/>
      <charset val="238"/>
    </font>
    <font>
      <b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66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3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3" fillId="0" borderId="0" applyProtection="0"/>
    <xf numFmtId="0" fontId="6" fillId="0" borderId="0"/>
    <xf numFmtId="9" fontId="6" fillId="0" borderId="0" applyFont="0" applyFill="0" applyBorder="0" applyAlignment="0" applyProtection="0"/>
    <xf numFmtId="0" fontId="3" fillId="0" borderId="0"/>
    <xf numFmtId="0" fontId="28" fillId="0" borderId="0"/>
  </cellStyleXfs>
  <cellXfs count="238">
    <xf numFmtId="0" fontId="0" fillId="0" borderId="0" xfId="0"/>
    <xf numFmtId="0" fontId="0" fillId="0" borderId="0" xfId="0" applyAlignment="1">
      <alignment horizontal="center"/>
    </xf>
    <xf numFmtId="0" fontId="3" fillId="0" borderId="0" xfId="1"/>
    <xf numFmtId="0" fontId="0" fillId="0" borderId="0" xfId="0"/>
    <xf numFmtId="0" fontId="0" fillId="0" borderId="0" xfId="0"/>
    <xf numFmtId="0" fontId="9" fillId="0" borderId="0" xfId="0" applyFont="1"/>
    <xf numFmtId="0" fontId="9" fillId="0" borderId="0" xfId="0" applyFont="1" applyBorder="1"/>
    <xf numFmtId="165" fontId="7" fillId="0" borderId="1" xfId="2" applyNumberFormat="1" applyFont="1" applyBorder="1" applyAlignment="1">
      <alignment vertical="center"/>
    </xf>
    <xf numFmtId="165" fontId="7" fillId="0" borderId="10" xfId="2" applyNumberFormat="1" applyFont="1" applyBorder="1" applyAlignment="1">
      <alignment vertical="center"/>
    </xf>
    <xf numFmtId="10" fontId="8" fillId="0" borderId="1" xfId="2" applyNumberFormat="1" applyFont="1" applyBorder="1" applyAlignment="1">
      <alignment vertical="center"/>
    </xf>
    <xf numFmtId="0" fontId="8" fillId="0" borderId="1" xfId="2" applyFont="1" applyBorder="1" applyAlignment="1">
      <alignment horizontal="center" vertical="center" wrapText="1"/>
    </xf>
    <xf numFmtId="10" fontId="8" fillId="2" borderId="1" xfId="2" applyNumberFormat="1" applyFont="1" applyFill="1" applyBorder="1" applyAlignment="1">
      <alignment vertical="center"/>
    </xf>
    <xf numFmtId="0" fontId="7" fillId="0" borderId="0" xfId="2" quotePrefix="1" applyFont="1" applyBorder="1" applyAlignment="1">
      <alignment horizontal="right" vertical="center"/>
    </xf>
    <xf numFmtId="0" fontId="7" fillId="0" borderId="0" xfId="2" applyFont="1" applyBorder="1" applyAlignment="1">
      <alignment vertical="center" wrapText="1"/>
    </xf>
    <xf numFmtId="0" fontId="7" fillId="0" borderId="0" xfId="2" quotePrefix="1" applyFont="1" applyBorder="1" applyAlignment="1">
      <alignment horizontal="left" vertical="center" wrapText="1"/>
    </xf>
    <xf numFmtId="165" fontId="7" fillId="0" borderId="0" xfId="2" applyNumberFormat="1" applyFont="1" applyBorder="1" applyAlignment="1">
      <alignment vertical="center"/>
    </xf>
    <xf numFmtId="164" fontId="8" fillId="0" borderId="13" xfId="2" applyNumberFormat="1" applyFont="1" applyBorder="1" applyAlignment="1">
      <alignment vertical="center"/>
    </xf>
    <xf numFmtId="164" fontId="7" fillId="0" borderId="1" xfId="2" applyNumberFormat="1" applyFont="1" applyBorder="1" applyAlignment="1">
      <alignment vertical="center"/>
    </xf>
    <xf numFmtId="164" fontId="7" fillId="0" borderId="10" xfId="2" applyNumberFormat="1" applyFont="1" applyBorder="1" applyAlignment="1">
      <alignment vertical="center"/>
    </xf>
    <xf numFmtId="164" fontId="8" fillId="0" borderId="1" xfId="2" applyNumberFormat="1" applyFont="1" applyBorder="1" applyAlignment="1">
      <alignment vertical="center"/>
    </xf>
    <xf numFmtId="164" fontId="8" fillId="0" borderId="10" xfId="2" applyNumberFormat="1" applyFont="1" applyBorder="1" applyAlignment="1">
      <alignment vertical="center"/>
    </xf>
    <xf numFmtId="164" fontId="8" fillId="0" borderId="14" xfId="2" applyNumberFormat="1" applyFont="1" applyBorder="1" applyAlignment="1">
      <alignment vertical="center"/>
    </xf>
    <xf numFmtId="164" fontId="8" fillId="3" borderId="14" xfId="2" applyNumberFormat="1" applyFont="1" applyFill="1" applyBorder="1" applyAlignment="1">
      <alignment vertical="center"/>
    </xf>
    <xf numFmtId="164" fontId="8" fillId="3" borderId="1" xfId="2" applyNumberFormat="1" applyFont="1" applyFill="1" applyBorder="1" applyAlignment="1">
      <alignment vertical="center"/>
    </xf>
    <xf numFmtId="164" fontId="8" fillId="3" borderId="10" xfId="2" applyNumberFormat="1" applyFont="1" applyFill="1" applyBorder="1" applyAlignment="1">
      <alignment vertical="center"/>
    </xf>
    <xf numFmtId="1" fontId="8" fillId="2" borderId="16" xfId="2" applyNumberFormat="1" applyFont="1" applyFill="1" applyBorder="1" applyAlignment="1">
      <alignment horizontal="center" vertical="center"/>
    </xf>
    <xf numFmtId="165" fontId="8" fillId="0" borderId="14" xfId="2" applyNumberFormat="1" applyFont="1" applyFill="1" applyBorder="1" applyAlignment="1">
      <alignment vertical="center"/>
    </xf>
    <xf numFmtId="164" fontId="8" fillId="0" borderId="17" xfId="2" applyNumberFormat="1" applyFont="1" applyFill="1" applyBorder="1" applyAlignment="1">
      <alignment vertical="center"/>
    </xf>
    <xf numFmtId="164" fontId="7" fillId="0" borderId="16" xfId="2" applyNumberFormat="1" applyFont="1" applyBorder="1" applyAlignment="1">
      <alignment vertical="center"/>
    </xf>
    <xf numFmtId="165" fontId="11" fillId="0" borderId="15" xfId="2" applyNumberFormat="1" applyFont="1" applyBorder="1" applyAlignment="1">
      <alignment vertical="center"/>
    </xf>
    <xf numFmtId="164" fontId="11" fillId="0" borderId="10" xfId="2" applyNumberFormat="1" applyFont="1" applyFill="1" applyBorder="1" applyAlignment="1">
      <alignment vertical="center"/>
    </xf>
    <xf numFmtId="49" fontId="13" fillId="2" borderId="19" xfId="2" applyNumberFormat="1" applyFont="1" applyFill="1" applyBorder="1" applyAlignment="1">
      <alignment horizontal="center" vertical="center"/>
    </xf>
    <xf numFmtId="49" fontId="13" fillId="2" borderId="20" xfId="2" applyNumberFormat="1" applyFont="1" applyFill="1" applyBorder="1" applyAlignment="1">
      <alignment vertical="center"/>
    </xf>
    <xf numFmtId="49" fontId="13" fillId="2" borderId="9" xfId="2" applyNumberFormat="1" applyFont="1" applyFill="1" applyBorder="1" applyAlignment="1">
      <alignment vertical="center" wrapText="1"/>
    </xf>
    <xf numFmtId="0" fontId="13" fillId="0" borderId="21" xfId="2" applyFont="1" applyFill="1" applyBorder="1" applyAlignment="1">
      <alignment horizontal="center" vertical="center"/>
    </xf>
    <xf numFmtId="0" fontId="13" fillId="0" borderId="22" xfId="2" applyFont="1" applyBorder="1" applyAlignment="1">
      <alignment vertical="center"/>
    </xf>
    <xf numFmtId="0" fontId="13" fillId="0" borderId="7" xfId="2" applyFont="1" applyBorder="1" applyAlignment="1">
      <alignment vertical="center" wrapText="1"/>
    </xf>
    <xf numFmtId="0" fontId="14" fillId="0" borderId="23" xfId="2" applyFont="1" applyFill="1" applyBorder="1" applyAlignment="1">
      <alignment horizontal="center" vertical="center"/>
    </xf>
    <xf numFmtId="0" fontId="14" fillId="0" borderId="2" xfId="2" applyFont="1" applyBorder="1" applyAlignment="1">
      <alignment vertical="center" wrapText="1"/>
    </xf>
    <xf numFmtId="0" fontId="14" fillId="0" borderId="2" xfId="2" applyFont="1" applyBorder="1" applyAlignment="1">
      <alignment horizontal="left" vertical="center" wrapText="1"/>
    </xf>
    <xf numFmtId="0" fontId="14" fillId="0" borderId="8" xfId="2" applyFont="1" applyBorder="1" applyAlignment="1">
      <alignment horizontal="left" vertical="center" wrapText="1"/>
    </xf>
    <xf numFmtId="0" fontId="16" fillId="0" borderId="8" xfId="2" applyFont="1" applyBorder="1" applyAlignment="1">
      <alignment horizontal="left" vertical="center" wrapText="1"/>
    </xf>
    <xf numFmtId="0" fontId="14" fillId="0" borderId="24" xfId="2" applyFont="1" applyFill="1" applyBorder="1" applyAlignment="1">
      <alignment horizontal="center" vertical="center"/>
    </xf>
    <xf numFmtId="0" fontId="14" fillId="0" borderId="25" xfId="2" applyFont="1" applyBorder="1" applyAlignment="1">
      <alignment vertical="center" wrapText="1"/>
    </xf>
    <xf numFmtId="0" fontId="14" fillId="0" borderId="25" xfId="2" applyFont="1" applyBorder="1" applyAlignment="1">
      <alignment horizontal="left" vertical="center" wrapText="1"/>
    </xf>
    <xf numFmtId="0" fontId="14" fillId="0" borderId="26" xfId="2" applyFont="1" applyFill="1" applyBorder="1" applyAlignment="1">
      <alignment horizontal="center" vertical="center"/>
    </xf>
    <xf numFmtId="0" fontId="14" fillId="0" borderId="20" xfId="2" quotePrefix="1" applyFont="1" applyBorder="1" applyAlignment="1">
      <alignment vertical="center" wrapText="1"/>
    </xf>
    <xf numFmtId="0" fontId="13" fillId="0" borderId="23" xfId="2" applyFont="1" applyFill="1" applyBorder="1" applyAlignment="1">
      <alignment horizontal="center" vertical="center"/>
    </xf>
    <xf numFmtId="0" fontId="13" fillId="0" borderId="2" xfId="2" applyFont="1" applyBorder="1" applyAlignment="1">
      <alignment vertical="center" wrapText="1"/>
    </xf>
    <xf numFmtId="0" fontId="14" fillId="0" borderId="2" xfId="2" applyFont="1" applyBorder="1" applyAlignment="1">
      <alignment vertical="center"/>
    </xf>
    <xf numFmtId="0" fontId="14" fillId="0" borderId="8" xfId="2" applyFont="1" applyBorder="1" applyAlignment="1">
      <alignment vertical="center" wrapText="1"/>
    </xf>
    <xf numFmtId="0" fontId="12" fillId="0" borderId="2" xfId="0" applyFont="1" applyBorder="1"/>
    <xf numFmtId="0" fontId="16" fillId="0" borderId="8" xfId="2" applyFont="1" applyBorder="1" applyAlignment="1">
      <alignment horizontal="left" vertical="center" wrapText="1" indent="2"/>
    </xf>
    <xf numFmtId="0" fontId="13" fillId="0" borderId="24" xfId="2" applyFont="1" applyFill="1" applyBorder="1" applyAlignment="1">
      <alignment horizontal="center" vertical="center"/>
    </xf>
    <xf numFmtId="0" fontId="13" fillId="0" borderId="25" xfId="2" applyFont="1" applyBorder="1" applyAlignment="1">
      <alignment vertical="center" wrapText="1"/>
    </xf>
    <xf numFmtId="0" fontId="14" fillId="0" borderId="6" xfId="2" applyFont="1" applyBorder="1" applyAlignment="1">
      <alignment vertical="center" wrapText="1"/>
    </xf>
    <xf numFmtId="0" fontId="14" fillId="4" borderId="8" xfId="2" applyFont="1" applyFill="1" applyBorder="1" applyAlignment="1">
      <alignment horizontal="left" vertical="center" wrapText="1" indent="2"/>
    </xf>
    <xf numFmtId="0" fontId="16" fillId="0" borderId="8" xfId="2" applyFont="1" applyBorder="1" applyAlignment="1">
      <alignment horizontal="left" vertical="center" wrapText="1" indent="3"/>
    </xf>
    <xf numFmtId="0" fontId="16" fillId="0" borderId="8" xfId="2" applyFont="1" applyBorder="1" applyAlignment="1">
      <alignment vertical="center" wrapText="1"/>
    </xf>
    <xf numFmtId="0" fontId="13" fillId="0" borderId="27" xfId="2" applyFont="1" applyFill="1" applyBorder="1" applyAlignment="1">
      <alignment horizontal="center" vertical="center"/>
    </xf>
    <xf numFmtId="0" fontId="17" fillId="0" borderId="28" xfId="2" applyFont="1" applyFill="1" applyBorder="1" applyAlignment="1">
      <alignment horizontal="left" vertical="center"/>
    </xf>
    <xf numFmtId="0" fontId="13" fillId="0" borderId="28" xfId="2" applyFont="1" applyFill="1" applyBorder="1" applyAlignment="1">
      <alignment horizontal="left" vertical="center" wrapText="1"/>
    </xf>
    <xf numFmtId="0" fontId="13" fillId="0" borderId="18" xfId="2" applyFont="1" applyFill="1" applyBorder="1" applyAlignment="1">
      <alignment horizontal="left" vertical="center" wrapText="1"/>
    </xf>
    <xf numFmtId="0" fontId="12" fillId="0" borderId="2" xfId="0" applyFont="1" applyBorder="1" applyAlignment="1"/>
    <xf numFmtId="0" fontId="14" fillId="4" borderId="8" xfId="2" quotePrefix="1" applyFont="1" applyFill="1" applyBorder="1" applyAlignment="1">
      <alignment horizontal="left" vertical="center" wrapText="1"/>
    </xf>
    <xf numFmtId="0" fontId="13" fillId="0" borderId="8" xfId="2" applyFont="1" applyBorder="1" applyAlignment="1">
      <alignment vertical="center" wrapText="1"/>
    </xf>
    <xf numFmtId="0" fontId="14" fillId="4" borderId="8" xfId="2" applyFont="1" applyFill="1" applyBorder="1" applyAlignment="1">
      <alignment vertical="center" wrapText="1"/>
    </xf>
    <xf numFmtId="0" fontId="12" fillId="0" borderId="20" xfId="0" applyFont="1" applyBorder="1" applyAlignment="1"/>
    <xf numFmtId="0" fontId="14" fillId="0" borderId="20" xfId="2" applyFont="1" applyBorder="1" applyAlignment="1">
      <alignment vertical="center"/>
    </xf>
    <xf numFmtId="0" fontId="14" fillId="4" borderId="9" xfId="2" applyFont="1" applyFill="1" applyBorder="1" applyAlignment="1">
      <alignment vertical="center" wrapText="1"/>
    </xf>
    <xf numFmtId="0" fontId="13" fillId="0" borderId="29" xfId="2" applyFont="1" applyFill="1" applyBorder="1" applyAlignment="1">
      <alignment horizontal="center" vertical="center"/>
    </xf>
    <xf numFmtId="0" fontId="13" fillId="0" borderId="30" xfId="2" applyFont="1" applyBorder="1" applyAlignment="1">
      <alignment vertical="center"/>
    </xf>
    <xf numFmtId="0" fontId="13" fillId="0" borderId="11" xfId="2" applyFont="1" applyBorder="1" applyAlignment="1">
      <alignment vertical="center" wrapText="1"/>
    </xf>
    <xf numFmtId="0" fontId="12" fillId="0" borderId="20" xfId="0" applyFont="1" applyBorder="1"/>
    <xf numFmtId="0" fontId="13" fillId="0" borderId="9" xfId="2" applyFont="1" applyBorder="1" applyAlignment="1">
      <alignment vertical="center" wrapText="1"/>
    </xf>
    <xf numFmtId="0" fontId="13" fillId="0" borderId="1" xfId="2" applyFont="1" applyFill="1" applyBorder="1" applyAlignment="1">
      <alignment horizontal="center" vertical="center"/>
    </xf>
    <xf numFmtId="0" fontId="14" fillId="0" borderId="20" xfId="2" applyFont="1" applyBorder="1" applyAlignment="1">
      <alignment vertical="center" wrapText="1"/>
    </xf>
    <xf numFmtId="0" fontId="14" fillId="0" borderId="20" xfId="2" applyFont="1" applyBorder="1" applyAlignment="1">
      <alignment horizontal="left" vertical="center"/>
    </xf>
    <xf numFmtId="0" fontId="12" fillId="0" borderId="12" xfId="0" applyFont="1" applyBorder="1" applyAlignment="1">
      <alignment wrapText="1"/>
    </xf>
    <xf numFmtId="0" fontId="13" fillId="0" borderId="3" xfId="0" applyFont="1" applyFill="1" applyBorder="1" applyAlignment="1">
      <alignment horizontal="center" vertical="top"/>
    </xf>
    <xf numFmtId="0" fontId="17" fillId="0" borderId="21" xfId="2" applyFont="1" applyFill="1" applyBorder="1" applyAlignment="1">
      <alignment horizontal="center" vertical="center"/>
    </xf>
    <xf numFmtId="0" fontId="17" fillId="0" borderId="22" xfId="2" applyFont="1" applyBorder="1" applyAlignment="1">
      <alignment vertical="center"/>
    </xf>
    <xf numFmtId="0" fontId="15" fillId="0" borderId="22" xfId="2" applyFont="1" applyBorder="1" applyAlignment="1">
      <alignment horizontal="left" vertical="center"/>
    </xf>
    <xf numFmtId="0" fontId="18" fillId="0" borderId="7" xfId="0" applyFont="1" applyBorder="1" applyAlignment="1">
      <alignment wrapText="1"/>
    </xf>
    <xf numFmtId="0" fontId="15" fillId="0" borderId="26" xfId="2" applyFont="1" applyFill="1" applyBorder="1" applyAlignment="1">
      <alignment horizontal="center" vertical="center"/>
    </xf>
    <xf numFmtId="0" fontId="15" fillId="0" borderId="20" xfId="2" applyFont="1" applyFill="1" applyBorder="1" applyAlignment="1">
      <alignment vertical="center"/>
    </xf>
    <xf numFmtId="0" fontId="15" fillId="0" borderId="0" xfId="2" quotePrefix="1" applyFont="1" applyBorder="1" applyAlignment="1">
      <alignment horizontal="right" vertical="center"/>
    </xf>
    <xf numFmtId="0" fontId="15" fillId="0" borderId="0" xfId="2" applyFont="1" applyBorder="1" applyAlignment="1">
      <alignment vertical="center" wrapText="1"/>
    </xf>
    <xf numFmtId="0" fontId="15" fillId="0" borderId="0" xfId="2" quotePrefix="1" applyFont="1" applyBorder="1" applyAlignment="1">
      <alignment horizontal="left" vertical="center" wrapText="1"/>
    </xf>
    <xf numFmtId="0" fontId="15" fillId="0" borderId="0" xfId="2" applyFont="1" applyBorder="1" applyAlignment="1">
      <alignment horizontal="left" vertical="center" wrapText="1"/>
    </xf>
    <xf numFmtId="0" fontId="3" fillId="0" borderId="0" xfId="9" applyAlignment="1">
      <alignment vertical="center"/>
    </xf>
    <xf numFmtId="0" fontId="19" fillId="0" borderId="30" xfId="9" applyFont="1" applyBorder="1" applyAlignment="1">
      <alignment horizontal="center" vertical="center" wrapText="1"/>
    </xf>
    <xf numFmtId="0" fontId="20" fillId="0" borderId="0" xfId="9" applyFont="1" applyAlignment="1">
      <alignment horizontal="center" vertical="center" wrapText="1"/>
    </xf>
    <xf numFmtId="0" fontId="21" fillId="0" borderId="0" xfId="9" applyFont="1" applyAlignment="1">
      <alignment horizontal="right"/>
    </xf>
    <xf numFmtId="0" fontId="19" fillId="0" borderId="0" xfId="9" applyFont="1" applyBorder="1" applyAlignment="1">
      <alignment horizontal="center" vertical="center" wrapText="1"/>
    </xf>
    <xf numFmtId="0" fontId="24" fillId="0" borderId="0" xfId="9" applyFont="1" applyAlignment="1">
      <alignment vertical="center"/>
    </xf>
    <xf numFmtId="0" fontId="22" fillId="2" borderId="14" xfId="9" applyFont="1" applyFill="1" applyBorder="1" applyAlignment="1">
      <alignment horizontal="center" vertical="center" wrapText="1"/>
    </xf>
    <xf numFmtId="0" fontId="22" fillId="2" borderId="1" xfId="9" applyFont="1" applyFill="1" applyBorder="1" applyAlignment="1">
      <alignment horizontal="center" vertical="center" wrapText="1"/>
    </xf>
    <xf numFmtId="0" fontId="25" fillId="0" borderId="1" xfId="9" applyFont="1" applyBorder="1" applyAlignment="1">
      <alignment horizontal="center" vertical="center"/>
    </xf>
    <xf numFmtId="0" fontId="25" fillId="0" borderId="0" xfId="9" applyFont="1" applyAlignment="1">
      <alignment vertical="center"/>
    </xf>
    <xf numFmtId="0" fontId="3" fillId="0" borderId="31" xfId="9" applyBorder="1" applyAlignment="1">
      <alignment vertical="top"/>
    </xf>
    <xf numFmtId="0" fontId="3" fillId="0" borderId="32" xfId="9" applyBorder="1" applyAlignment="1">
      <alignment vertical="top"/>
    </xf>
    <xf numFmtId="0" fontId="3" fillId="0" borderId="34" xfId="9" applyBorder="1" applyAlignment="1">
      <alignment vertical="top"/>
    </xf>
    <xf numFmtId="0" fontId="26" fillId="0" borderId="35" xfId="9" applyFont="1" applyBorder="1" applyAlignment="1">
      <alignment vertical="top"/>
    </xf>
    <xf numFmtId="0" fontId="26" fillId="0" borderId="2" xfId="9" applyFont="1" applyBorder="1" applyAlignment="1">
      <alignment vertical="top"/>
    </xf>
    <xf numFmtId="0" fontId="26" fillId="0" borderId="8" xfId="9" applyFont="1" applyBorder="1" applyAlignment="1">
      <alignment vertical="top"/>
    </xf>
    <xf numFmtId="0" fontId="3" fillId="0" borderId="35" xfId="9" applyBorder="1" applyAlignment="1">
      <alignment vertical="top"/>
    </xf>
    <xf numFmtId="0" fontId="3" fillId="0" borderId="2" xfId="9" applyBorder="1" applyAlignment="1">
      <alignment vertical="top"/>
    </xf>
    <xf numFmtId="0" fontId="3" fillId="0" borderId="8" xfId="9" applyBorder="1" applyAlignment="1">
      <alignment vertical="top"/>
    </xf>
    <xf numFmtId="0" fontId="26" fillId="0" borderId="35" xfId="9" applyFont="1" applyBorder="1" applyAlignment="1">
      <alignment vertical="top" wrapText="1"/>
    </xf>
    <xf numFmtId="4" fontId="3" fillId="0" borderId="31" xfId="9" applyNumberFormat="1" applyBorder="1" applyAlignment="1">
      <alignment vertical="top"/>
    </xf>
    <xf numFmtId="4" fontId="3" fillId="0" borderId="32" xfId="9" applyNumberFormat="1" applyBorder="1" applyAlignment="1">
      <alignment vertical="top"/>
    </xf>
    <xf numFmtId="4" fontId="3" fillId="0" borderId="34" xfId="9" applyNumberFormat="1" applyBorder="1" applyAlignment="1">
      <alignment vertical="top"/>
    </xf>
    <xf numFmtId="4" fontId="26" fillId="0" borderId="32" xfId="9" applyNumberFormat="1" applyFont="1" applyBorder="1" applyAlignment="1">
      <alignment vertical="top"/>
    </xf>
    <xf numFmtId="4" fontId="26" fillId="0" borderId="31" xfId="9" applyNumberFormat="1" applyFont="1" applyBorder="1" applyAlignment="1">
      <alignment vertical="top"/>
    </xf>
    <xf numFmtId="4" fontId="26" fillId="0" borderId="34" xfId="9" applyNumberFormat="1" applyFont="1" applyBorder="1" applyAlignment="1">
      <alignment vertical="top"/>
    </xf>
    <xf numFmtId="0" fontId="13" fillId="0" borderId="30" xfId="2" applyFont="1" applyFill="1" applyBorder="1" applyAlignment="1">
      <alignment horizontal="center" vertical="center"/>
    </xf>
    <xf numFmtId="0" fontId="27" fillId="0" borderId="1" xfId="0" applyNumberFormat="1" applyFont="1" applyFill="1" applyBorder="1" applyAlignment="1" applyProtection="1">
      <alignment horizontal="right" vertical="top"/>
    </xf>
    <xf numFmtId="10" fontId="8" fillId="7" borderId="1" xfId="2" applyNumberFormat="1" applyFont="1" applyFill="1" applyBorder="1" applyAlignment="1">
      <alignment vertical="center"/>
    </xf>
    <xf numFmtId="4" fontId="9" fillId="0" borderId="0" xfId="0" applyNumberFormat="1" applyFont="1" applyBorder="1"/>
    <xf numFmtId="0" fontId="26" fillId="0" borderId="32" xfId="9" applyFont="1" applyBorder="1" applyAlignment="1">
      <alignment horizontal="center" vertical="top"/>
    </xf>
    <xf numFmtId="0" fontId="3" fillId="0" borderId="32" xfId="9" applyBorder="1" applyAlignment="1">
      <alignment vertical="top"/>
    </xf>
    <xf numFmtId="10" fontId="8" fillId="6" borderId="1" xfId="2" applyNumberFormat="1" applyFont="1" applyFill="1" applyBorder="1" applyAlignment="1">
      <alignment horizontal="right" vertical="center" wrapText="1"/>
    </xf>
    <xf numFmtId="0" fontId="27" fillId="8" borderId="1" xfId="0" applyNumberFormat="1" applyFont="1" applyFill="1" applyBorder="1" applyAlignment="1" applyProtection="1">
      <alignment horizontal="right" vertical="top"/>
    </xf>
    <xf numFmtId="164" fontId="8" fillId="6" borderId="36" xfId="2" applyNumberFormat="1" applyFont="1" applyFill="1" applyBorder="1" applyAlignment="1">
      <alignment vertical="center"/>
    </xf>
    <xf numFmtId="0" fontId="0" fillId="0" borderId="0" xfId="0" applyBorder="1"/>
    <xf numFmtId="4" fontId="26" fillId="8" borderId="1" xfId="9" applyNumberFormat="1" applyFont="1" applyFill="1" applyBorder="1" applyAlignment="1">
      <alignment vertical="top"/>
    </xf>
    <xf numFmtId="4" fontId="26" fillId="8" borderId="16" xfId="9" applyNumberFormat="1" applyFont="1" applyFill="1" applyBorder="1" applyAlignment="1">
      <alignment vertical="top"/>
    </xf>
    <xf numFmtId="4" fontId="3" fillId="8" borderId="1" xfId="9" applyNumberFormat="1" applyFill="1" applyBorder="1" applyAlignment="1">
      <alignment vertical="top"/>
    </xf>
    <xf numFmtId="4" fontId="26" fillId="0" borderId="1" xfId="9" applyNumberFormat="1" applyFont="1" applyBorder="1" applyAlignment="1">
      <alignment vertical="top"/>
    </xf>
    <xf numFmtId="0" fontId="3" fillId="0" borderId="1" xfId="9" applyBorder="1" applyAlignment="1">
      <alignment vertical="top"/>
    </xf>
    <xf numFmtId="4" fontId="3" fillId="0" borderId="1" xfId="9" applyNumberFormat="1" applyBorder="1" applyAlignment="1">
      <alignment vertical="top"/>
    </xf>
    <xf numFmtId="4" fontId="3" fillId="8" borderId="1" xfId="9" applyNumberFormat="1" applyFont="1" applyFill="1" applyBorder="1" applyAlignment="1">
      <alignment vertical="top"/>
    </xf>
    <xf numFmtId="4" fontId="22" fillId="0" borderId="30" xfId="9" applyNumberFormat="1" applyFont="1" applyBorder="1" applyAlignment="1">
      <alignment horizontal="center" vertical="center" wrapText="1"/>
    </xf>
    <xf numFmtId="10" fontId="8" fillId="3" borderId="14" xfId="2" applyNumberFormat="1" applyFont="1" applyFill="1" applyBorder="1" applyAlignment="1">
      <alignment vertical="center"/>
    </xf>
    <xf numFmtId="0" fontId="13" fillId="6" borderId="19" xfId="2" applyFont="1" applyFill="1" applyBorder="1" applyAlignment="1">
      <alignment horizontal="center" vertical="center"/>
    </xf>
    <xf numFmtId="164" fontId="8" fillId="6" borderId="15" xfId="2" applyNumberFormat="1" applyFont="1" applyFill="1" applyBorder="1" applyAlignment="1">
      <alignment vertical="center"/>
    </xf>
    <xf numFmtId="2" fontId="8" fillId="6" borderId="15" xfId="2" applyNumberFormat="1" applyFont="1" applyFill="1" applyBorder="1" applyAlignment="1">
      <alignment vertical="center"/>
    </xf>
    <xf numFmtId="0" fontId="0" fillId="6" borderId="0" xfId="0" applyFill="1"/>
    <xf numFmtId="4" fontId="8" fillId="6" borderId="15" xfId="2" applyNumberFormat="1" applyFont="1" applyFill="1" applyBorder="1" applyAlignment="1">
      <alignment vertical="center"/>
    </xf>
    <xf numFmtId="0" fontId="13" fillId="6" borderId="23" xfId="2" applyFont="1" applyFill="1" applyBorder="1" applyAlignment="1">
      <alignment horizontal="center" vertical="center"/>
    </xf>
    <xf numFmtId="10" fontId="8" fillId="6" borderId="1" xfId="2" applyNumberFormat="1" applyFont="1" applyFill="1" applyBorder="1" applyAlignment="1">
      <alignment vertical="center"/>
    </xf>
    <xf numFmtId="0" fontId="13" fillId="6" borderId="1" xfId="2" applyFont="1" applyFill="1" applyBorder="1" applyAlignment="1">
      <alignment horizontal="center" vertical="center"/>
    </xf>
    <xf numFmtId="1" fontId="8" fillId="2" borderId="1" xfId="2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13" fillId="0" borderId="5" xfId="2" applyFont="1" applyBorder="1" applyAlignment="1">
      <alignment horizontal="left" vertical="center" wrapText="1"/>
    </xf>
    <xf numFmtId="0" fontId="13" fillId="0" borderId="2" xfId="2" applyFont="1" applyBorder="1" applyAlignment="1">
      <alignment horizontal="left" vertical="center" wrapText="1"/>
    </xf>
    <xf numFmtId="0" fontId="13" fillId="0" borderId="8" xfId="2" applyFont="1" applyBorder="1" applyAlignment="1">
      <alignment horizontal="left" vertical="center" wrapText="1"/>
    </xf>
    <xf numFmtId="0" fontId="14" fillId="0" borderId="2" xfId="2" applyFont="1" applyBorder="1" applyAlignment="1">
      <alignment horizontal="left" vertical="center" wrapText="1"/>
    </xf>
    <xf numFmtId="0" fontId="14" fillId="0" borderId="8" xfId="2" applyFont="1" applyBorder="1" applyAlignment="1">
      <alignment horizontal="left" vertical="center" wrapText="1"/>
    </xf>
    <xf numFmtId="0" fontId="15" fillId="4" borderId="2" xfId="2" applyFont="1" applyFill="1" applyBorder="1" applyAlignment="1">
      <alignment horizontal="left" vertical="center" wrapText="1"/>
    </xf>
    <xf numFmtId="0" fontId="15" fillId="4" borderId="8" xfId="2" applyFont="1" applyFill="1" applyBorder="1" applyAlignment="1">
      <alignment horizontal="left" vertical="center" wrapText="1"/>
    </xf>
    <xf numFmtId="0" fontId="14" fillId="4" borderId="2" xfId="2" applyFont="1" applyFill="1" applyBorder="1" applyAlignment="1">
      <alignment horizontal="left" vertical="center" wrapText="1" indent="2"/>
    </xf>
    <xf numFmtId="0" fontId="14" fillId="4" borderId="8" xfId="2" applyFont="1" applyFill="1" applyBorder="1" applyAlignment="1">
      <alignment horizontal="left" vertical="center" wrapText="1" indent="2"/>
    </xf>
    <xf numFmtId="0" fontId="13" fillId="6" borderId="37" xfId="2" applyFont="1" applyFill="1" applyBorder="1" applyAlignment="1">
      <alignment horizontal="center" vertical="center" wrapText="1"/>
    </xf>
    <xf numFmtId="0" fontId="13" fillId="6" borderId="28" xfId="2" applyFont="1" applyFill="1" applyBorder="1" applyAlignment="1">
      <alignment horizontal="center" vertical="center" wrapText="1"/>
    </xf>
    <xf numFmtId="0" fontId="13" fillId="6" borderId="18" xfId="2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15" fillId="0" borderId="20" xfId="7" applyFont="1" applyFill="1" applyBorder="1" applyAlignment="1">
      <alignment horizontal="left" vertical="center" wrapText="1"/>
    </xf>
    <xf numFmtId="0" fontId="15" fillId="0" borderId="9" xfId="7" applyFont="1" applyFill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top" wrapText="1"/>
    </xf>
    <xf numFmtId="0" fontId="14" fillId="8" borderId="35" xfId="2" applyFont="1" applyFill="1" applyBorder="1" applyAlignment="1">
      <alignment horizontal="left" vertical="center" wrapText="1"/>
    </xf>
    <xf numFmtId="0" fontId="14" fillId="8" borderId="2" xfId="2" applyFont="1" applyFill="1" applyBorder="1" applyAlignment="1">
      <alignment horizontal="left" vertical="center" wrapText="1"/>
    </xf>
    <xf numFmtId="0" fontId="14" fillId="8" borderId="8" xfId="2" applyFont="1" applyFill="1" applyBorder="1" applyAlignment="1">
      <alignment horizontal="left" vertical="center" wrapText="1"/>
    </xf>
    <xf numFmtId="0" fontId="12" fillId="0" borderId="8" xfId="0" applyFont="1" applyBorder="1"/>
    <xf numFmtId="0" fontId="14" fillId="6" borderId="2" xfId="2" applyFont="1" applyFill="1" applyBorder="1" applyAlignment="1">
      <alignment horizontal="left" vertical="center" wrapText="1"/>
    </xf>
    <xf numFmtId="0" fontId="14" fillId="6" borderId="8" xfId="2" applyFont="1" applyFill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4" fillId="0" borderId="1" xfId="2" applyFont="1" applyBorder="1" applyAlignment="1">
      <alignment horizontal="left" vertical="center" wrapText="1"/>
    </xf>
    <xf numFmtId="0" fontId="13" fillId="0" borderId="4" xfId="2" applyFont="1" applyBorder="1" applyAlignment="1">
      <alignment horizontal="left" vertical="center"/>
    </xf>
    <xf numFmtId="0" fontId="13" fillId="0" borderId="30" xfId="2" applyFont="1" applyBorder="1" applyAlignment="1">
      <alignment horizontal="left" vertical="center"/>
    </xf>
    <xf numFmtId="0" fontId="13" fillId="0" borderId="11" xfId="2" applyFont="1" applyBorder="1" applyAlignment="1">
      <alignment horizontal="left" vertical="center"/>
    </xf>
    <xf numFmtId="0" fontId="14" fillId="6" borderId="1" xfId="2" applyFont="1" applyFill="1" applyBorder="1" applyAlignment="1">
      <alignment horizontal="left" vertical="center" wrapText="1"/>
    </xf>
    <xf numFmtId="0" fontId="15" fillId="0" borderId="2" xfId="2" applyFont="1" applyBorder="1" applyAlignment="1">
      <alignment horizontal="left" vertical="center" wrapText="1"/>
    </xf>
    <xf numFmtId="0" fontId="15" fillId="0" borderId="8" xfId="2" applyFont="1" applyBorder="1" applyAlignment="1">
      <alignment horizontal="left" vertical="center" wrapText="1"/>
    </xf>
    <xf numFmtId="0" fontId="14" fillId="6" borderId="5" xfId="2" applyFont="1" applyFill="1" applyBorder="1" applyAlignment="1">
      <alignment horizontal="left" vertical="center" wrapText="1"/>
    </xf>
    <xf numFmtId="0" fontId="14" fillId="0" borderId="1" xfId="2" applyFont="1" applyBorder="1" applyAlignment="1">
      <alignment horizontal="left" vertical="center"/>
    </xf>
    <xf numFmtId="0" fontId="26" fillId="0" borderId="16" xfId="9" applyFont="1" applyBorder="1" applyAlignment="1">
      <alignment horizontal="center" vertical="top"/>
    </xf>
    <xf numFmtId="0" fontId="26" fillId="0" borderId="32" xfId="9" applyFont="1" applyBorder="1" applyAlignment="1">
      <alignment horizontal="center" vertical="top"/>
    </xf>
    <xf numFmtId="0" fontId="26" fillId="0" borderId="14" xfId="9" applyFont="1" applyBorder="1" applyAlignment="1">
      <alignment horizontal="center" vertical="top"/>
    </xf>
    <xf numFmtId="0" fontId="26" fillId="8" borderId="16" xfId="9" applyFont="1" applyFill="1" applyBorder="1" applyAlignment="1">
      <alignment horizontal="right" vertical="top"/>
    </xf>
    <xf numFmtId="0" fontId="26" fillId="8" borderId="32" xfId="9" applyFont="1" applyFill="1" applyBorder="1" applyAlignment="1">
      <alignment horizontal="right" vertical="top"/>
    </xf>
    <xf numFmtId="0" fontId="26" fillId="8" borderId="14" xfId="9" applyFont="1" applyFill="1" applyBorder="1" applyAlignment="1">
      <alignment horizontal="right" vertical="top"/>
    </xf>
    <xf numFmtId="0" fontId="26" fillId="8" borderId="35" xfId="9" applyFont="1" applyFill="1" applyBorder="1" applyAlignment="1">
      <alignment horizontal="left" vertical="top" wrapText="1"/>
    </xf>
    <xf numFmtId="0" fontId="26" fillId="8" borderId="2" xfId="9" applyFont="1" applyFill="1" applyBorder="1" applyAlignment="1">
      <alignment horizontal="left" vertical="top" wrapText="1"/>
    </xf>
    <xf numFmtId="0" fontId="26" fillId="8" borderId="8" xfId="9" applyFont="1" applyFill="1" applyBorder="1" applyAlignment="1">
      <alignment horizontal="left" vertical="top" wrapText="1"/>
    </xf>
    <xf numFmtId="0" fontId="3" fillId="0" borderId="32" xfId="9" applyBorder="1" applyAlignment="1">
      <alignment vertical="top"/>
    </xf>
    <xf numFmtId="0" fontId="3" fillId="0" borderId="14" xfId="9" applyBorder="1" applyAlignment="1">
      <alignment vertical="top"/>
    </xf>
    <xf numFmtId="0" fontId="26" fillId="0" borderId="33" xfId="9" applyFont="1" applyBorder="1" applyAlignment="1">
      <alignment horizontal="center" vertical="top"/>
    </xf>
    <xf numFmtId="0" fontId="26" fillId="0" borderId="16" xfId="9" applyFont="1" applyBorder="1" applyAlignment="1">
      <alignment horizontal="left" vertical="top" wrapText="1"/>
    </xf>
    <xf numFmtId="0" fontId="26" fillId="0" borderId="32" xfId="9" applyFont="1" applyBorder="1" applyAlignment="1">
      <alignment horizontal="left" vertical="top" wrapText="1"/>
    </xf>
    <xf numFmtId="0" fontId="26" fillId="0" borderId="14" xfId="9" applyFont="1" applyBorder="1" applyAlignment="1">
      <alignment horizontal="left" vertical="top" wrapText="1"/>
    </xf>
    <xf numFmtId="0" fontId="3" fillId="0" borderId="1" xfId="9" applyBorder="1" applyAlignment="1">
      <alignment vertical="top"/>
    </xf>
    <xf numFmtId="0" fontId="3" fillId="8" borderId="35" xfId="9" applyFill="1" applyBorder="1" applyAlignment="1">
      <alignment horizontal="left" vertical="top"/>
    </xf>
    <xf numFmtId="0" fontId="3" fillId="8" borderId="2" xfId="9" applyFill="1" applyBorder="1" applyAlignment="1">
      <alignment horizontal="left" vertical="top"/>
    </xf>
    <xf numFmtId="0" fontId="3" fillId="8" borderId="8" xfId="9" applyFill="1" applyBorder="1" applyAlignment="1">
      <alignment horizontal="left" vertical="top"/>
    </xf>
    <xf numFmtId="0" fontId="26" fillId="0" borderId="16" xfId="9" applyFont="1" applyBorder="1" applyAlignment="1">
      <alignment horizontal="left" vertical="top"/>
    </xf>
    <xf numFmtId="0" fontId="26" fillId="0" borderId="32" xfId="9" applyFont="1" applyBorder="1" applyAlignment="1">
      <alignment horizontal="left" vertical="top"/>
    </xf>
    <xf numFmtId="0" fontId="26" fillId="0" borderId="14" xfId="9" applyFont="1" applyBorder="1" applyAlignment="1">
      <alignment horizontal="left" vertical="top"/>
    </xf>
    <xf numFmtId="4" fontId="3" fillId="0" borderId="16" xfId="9" applyNumberFormat="1" applyBorder="1" applyAlignment="1">
      <alignment vertical="top"/>
    </xf>
    <xf numFmtId="0" fontId="22" fillId="2" borderId="16" xfId="9" applyFont="1" applyFill="1" applyBorder="1" applyAlignment="1">
      <alignment horizontal="center" vertical="center" wrapText="1"/>
    </xf>
    <xf numFmtId="0" fontId="22" fillId="2" borderId="14" xfId="9" applyFont="1" applyFill="1" applyBorder="1" applyAlignment="1">
      <alignment horizontal="center" vertical="center" wrapText="1"/>
    </xf>
    <xf numFmtId="0" fontId="26" fillId="5" borderId="16" xfId="9" applyFont="1" applyFill="1" applyBorder="1" applyAlignment="1">
      <alignment horizontal="center" vertical="top"/>
    </xf>
    <xf numFmtId="0" fontId="26" fillId="5" borderId="32" xfId="9" applyFont="1" applyFill="1" applyBorder="1" applyAlignment="1">
      <alignment horizontal="center" vertical="top"/>
    </xf>
    <xf numFmtId="0" fontId="26" fillId="5" borderId="33" xfId="9" applyFont="1" applyFill="1" applyBorder="1" applyAlignment="1">
      <alignment horizontal="center" vertical="top"/>
    </xf>
    <xf numFmtId="0" fontId="26" fillId="0" borderId="1" xfId="9" applyFont="1" applyBorder="1" applyAlignment="1">
      <alignment horizontal="left" vertical="top"/>
    </xf>
    <xf numFmtId="0" fontId="3" fillId="0" borderId="1" xfId="9" applyBorder="1" applyAlignment="1">
      <alignment horizontal="left" vertical="top"/>
    </xf>
    <xf numFmtId="0" fontId="4" fillId="0" borderId="0" xfId="9" applyFont="1" applyAlignment="1">
      <alignment horizontal="left" vertical="top" wrapText="1"/>
    </xf>
    <xf numFmtId="0" fontId="19" fillId="0" borderId="0" xfId="9" applyFont="1" applyBorder="1" applyAlignment="1">
      <alignment horizontal="center" vertical="center" wrapText="1"/>
    </xf>
    <xf numFmtId="0" fontId="22" fillId="2" borderId="16" xfId="9" applyFont="1" applyFill="1" applyBorder="1" applyAlignment="1">
      <alignment horizontal="center" vertical="center"/>
    </xf>
    <xf numFmtId="0" fontId="22" fillId="2" borderId="14" xfId="9" applyFont="1" applyFill="1" applyBorder="1" applyAlignment="1">
      <alignment horizontal="center" vertical="center"/>
    </xf>
    <xf numFmtId="0" fontId="22" fillId="2" borderId="1" xfId="9" applyFont="1" applyFill="1" applyBorder="1" applyAlignment="1">
      <alignment horizontal="center" vertical="center" wrapText="1"/>
    </xf>
    <xf numFmtId="4" fontId="3" fillId="0" borderId="1" xfId="9" applyNumberFormat="1" applyBorder="1" applyAlignment="1">
      <alignment vertical="top"/>
    </xf>
    <xf numFmtId="4" fontId="26" fillId="8" borderId="16" xfId="9" applyNumberFormat="1" applyFont="1" applyFill="1" applyBorder="1" applyAlignment="1">
      <alignment vertical="top"/>
    </xf>
    <xf numFmtId="0" fontId="26" fillId="8" borderId="32" xfId="9" applyFont="1" applyFill="1" applyBorder="1" applyAlignment="1">
      <alignment vertical="top"/>
    </xf>
    <xf numFmtId="0" fontId="26" fillId="8" borderId="14" xfId="9" applyFont="1" applyFill="1" applyBorder="1" applyAlignment="1">
      <alignment vertical="top"/>
    </xf>
    <xf numFmtId="4" fontId="26" fillId="8" borderId="1" xfId="9" applyNumberFormat="1" applyFont="1" applyFill="1" applyBorder="1" applyAlignment="1">
      <alignment vertical="top"/>
    </xf>
    <xf numFmtId="0" fontId="26" fillId="8" borderId="1" xfId="9" applyFont="1" applyFill="1" applyBorder="1" applyAlignment="1">
      <alignment vertical="top"/>
    </xf>
    <xf numFmtId="0" fontId="26" fillId="0" borderId="16" xfId="9" applyFont="1" applyFill="1" applyBorder="1" applyAlignment="1">
      <alignment horizontal="center" vertical="top"/>
    </xf>
    <xf numFmtId="0" fontId="26" fillId="0" borderId="35" xfId="9" applyFont="1" applyFill="1" applyBorder="1" applyAlignment="1">
      <alignment horizontal="left" vertical="top" wrapText="1"/>
    </xf>
    <xf numFmtId="0" fontId="26" fillId="0" borderId="2" xfId="9" applyFont="1" applyFill="1" applyBorder="1" applyAlignment="1">
      <alignment horizontal="left" vertical="top" wrapText="1"/>
    </xf>
    <xf numFmtId="0" fontId="26" fillId="0" borderId="8" xfId="9" applyFont="1" applyFill="1" applyBorder="1" applyAlignment="1">
      <alignment horizontal="left" vertical="top" wrapText="1"/>
    </xf>
    <xf numFmtId="4" fontId="26" fillId="0" borderId="16" xfId="9" applyNumberFormat="1" applyFont="1" applyFill="1" applyBorder="1" applyAlignment="1">
      <alignment vertical="top"/>
    </xf>
    <xf numFmtId="0" fontId="3" fillId="0" borderId="16" xfId="9" applyFill="1" applyBorder="1" applyAlignment="1">
      <alignment vertical="top"/>
    </xf>
    <xf numFmtId="4" fontId="26" fillId="0" borderId="16" xfId="9" applyNumberFormat="1" applyFont="1" applyFill="1" applyBorder="1" applyAlignment="1">
      <alignment vertical="top"/>
    </xf>
    <xf numFmtId="0" fontId="3" fillId="0" borderId="0" xfId="9" applyFill="1" applyAlignment="1">
      <alignment vertical="center"/>
    </xf>
    <xf numFmtId="0" fontId="26" fillId="0" borderId="32" xfId="9" applyFont="1" applyFill="1" applyBorder="1" applyAlignment="1">
      <alignment horizontal="center" vertical="top"/>
    </xf>
    <xf numFmtId="0" fontId="3" fillId="0" borderId="35" xfId="9" applyFill="1" applyBorder="1" applyAlignment="1">
      <alignment vertical="top"/>
    </xf>
    <xf numFmtId="0" fontId="3" fillId="0" borderId="2" xfId="9" applyFill="1" applyBorder="1" applyAlignment="1">
      <alignment vertical="top"/>
    </xf>
    <xf numFmtId="0" fontId="3" fillId="0" borderId="8" xfId="9" applyFill="1" applyBorder="1" applyAlignment="1">
      <alignment vertical="top"/>
    </xf>
    <xf numFmtId="4" fontId="3" fillId="0" borderId="1" xfId="9" applyNumberFormat="1" applyFill="1" applyBorder="1" applyAlignment="1">
      <alignment vertical="top"/>
    </xf>
    <xf numFmtId="0" fontId="3" fillId="0" borderId="1" xfId="9" applyFill="1" applyBorder="1" applyAlignment="1">
      <alignment vertical="top"/>
    </xf>
    <xf numFmtId="0" fontId="26" fillId="0" borderId="32" xfId="9" applyFont="1" applyFill="1" applyBorder="1" applyAlignment="1">
      <alignment vertical="top"/>
    </xf>
    <xf numFmtId="0" fontId="26" fillId="0" borderId="33" xfId="9" applyFont="1" applyFill="1" applyBorder="1" applyAlignment="1">
      <alignment horizontal="center" vertical="top"/>
    </xf>
    <xf numFmtId="0" fontId="26" fillId="0" borderId="14" xfId="9" applyFont="1" applyFill="1" applyBorder="1" applyAlignment="1">
      <alignment vertical="top"/>
    </xf>
    <xf numFmtId="4" fontId="26" fillId="0" borderId="16" xfId="9" applyNumberFormat="1" applyFont="1" applyBorder="1" applyAlignment="1">
      <alignment vertical="top"/>
    </xf>
    <xf numFmtId="0" fontId="26" fillId="0" borderId="32" xfId="9" applyFont="1" applyBorder="1" applyAlignment="1">
      <alignment vertical="top"/>
    </xf>
    <xf numFmtId="0" fontId="26" fillId="0" borderId="14" xfId="9" applyFont="1" applyBorder="1" applyAlignment="1">
      <alignment vertical="top"/>
    </xf>
  </cellXfs>
  <cellStyles count="11">
    <cellStyle name="Normalny" xfId="0" builtinId="0"/>
    <cellStyle name="Normalny 10" xfId="10"/>
    <cellStyle name="Normalny 2" xfId="3"/>
    <cellStyle name="Normalny 3" xfId="4"/>
    <cellStyle name="Normalny 4" xfId="5"/>
    <cellStyle name="Normalny 5" xfId="6"/>
    <cellStyle name="Normalny 6" xfId="7"/>
    <cellStyle name="Normalny 6 2" xfId="2"/>
    <cellStyle name="Normalny 7" xfId="9"/>
    <cellStyle name="Normalny_Prognoza i kredyty-tabele 2003" xfId="1"/>
    <cellStyle name="Procentowy 2" xfId="8"/>
  </cellStyles>
  <dxfs count="0"/>
  <tableStyles count="0" defaultTableStyle="TableStyleMedium9" defaultPivotStyle="PivotStyleLight16"/>
  <colors>
    <mruColors>
      <color rgb="FFFF5A33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ia/Desktop/projekt%20bud&#380;etu%20na%202013/za&#322;&#261;czniki%20do%20uchwa&#322;y%20na%202013%20r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wydatki własne"/>
    </sheetNames>
    <sheetDataSet>
      <sheetData sheetId="0">
        <row r="17">
          <cell r="G17">
            <v>2420000</v>
          </cell>
        </row>
        <row r="73">
          <cell r="E73">
            <v>574963.65</v>
          </cell>
        </row>
        <row r="74">
          <cell r="E74">
            <v>11296.35</v>
          </cell>
        </row>
        <row r="75">
          <cell r="E75">
            <v>205538</v>
          </cell>
        </row>
        <row r="109">
          <cell r="E109">
            <v>2337947</v>
          </cell>
        </row>
        <row r="110">
          <cell r="E110">
            <v>230741</v>
          </cell>
        </row>
        <row r="126">
          <cell r="F126">
            <v>73397382</v>
          </cell>
          <cell r="G126">
            <v>3230000</v>
          </cell>
        </row>
      </sheetData>
      <sheetData sheetId="1">
        <row r="28">
          <cell r="E28">
            <v>5141113</v>
          </cell>
        </row>
        <row r="88">
          <cell r="E88">
            <v>70474351</v>
          </cell>
          <cell r="F88">
            <v>38928732</v>
          </cell>
          <cell r="J88">
            <v>3426710</v>
          </cell>
          <cell r="M88">
            <v>3725167</v>
          </cell>
        </row>
      </sheetData>
      <sheetData sheetId="2">
        <row r="6">
          <cell r="D6">
            <v>319320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G64"/>
  <sheetViews>
    <sheetView zoomScale="130" zoomScaleNormal="130" workbookViewId="0">
      <selection activeCell="M6" sqref="M6"/>
    </sheetView>
  </sheetViews>
  <sheetFormatPr defaultRowHeight="14.25"/>
  <cols>
    <col min="1" max="1" width="5.5" style="1" customWidth="1"/>
    <col min="2" max="2" width="1.875" customWidth="1"/>
    <col min="3" max="3" width="2.5" customWidth="1"/>
    <col min="4" max="4" width="28.5" customWidth="1"/>
    <col min="5" max="5" width="9.875" bestFit="1" customWidth="1"/>
    <col min="6" max="12" width="9.875" customWidth="1"/>
    <col min="13" max="13" width="10.75" bestFit="1" customWidth="1"/>
  </cols>
  <sheetData>
    <row r="1" spans="1:215" ht="38.25" customHeight="1">
      <c r="A1" s="167" t="s">
        <v>17</v>
      </c>
      <c r="B1" s="167"/>
      <c r="C1" s="167"/>
      <c r="D1" s="167"/>
    </row>
    <row r="2" spans="1:215" ht="43.5" customHeight="1">
      <c r="B2" s="2"/>
      <c r="K2" s="144" t="s">
        <v>115</v>
      </c>
      <c r="L2" s="144"/>
      <c r="M2" s="144"/>
      <c r="N2" s="144"/>
    </row>
    <row r="3" spans="1:215" ht="16.5" thickBot="1">
      <c r="A3" s="157" t="s">
        <v>119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</row>
    <row r="4" spans="1:215" ht="21" customHeight="1" thickBot="1">
      <c r="A4" s="31" t="s">
        <v>16</v>
      </c>
      <c r="B4" s="32" t="s">
        <v>15</v>
      </c>
      <c r="C4" s="32"/>
      <c r="D4" s="33"/>
      <c r="E4" s="25">
        <v>2013</v>
      </c>
      <c r="F4" s="25">
        <v>2014</v>
      </c>
      <c r="G4" s="25">
        <v>2015</v>
      </c>
      <c r="H4" s="143">
        <v>2016</v>
      </c>
      <c r="I4" s="25">
        <v>2017</v>
      </c>
      <c r="J4" s="25">
        <v>2018</v>
      </c>
      <c r="K4" s="25">
        <v>2019</v>
      </c>
      <c r="L4" s="25">
        <v>2020</v>
      </c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</row>
    <row r="5" spans="1:215" ht="21" customHeight="1">
      <c r="A5" s="34" t="s">
        <v>8</v>
      </c>
      <c r="B5" s="35" t="s">
        <v>59</v>
      </c>
      <c r="C5" s="35"/>
      <c r="D5" s="36"/>
      <c r="E5" s="16">
        <f>E6+E9</f>
        <v>76627382</v>
      </c>
      <c r="F5" s="16">
        <f>F6+F9</f>
        <v>82766598</v>
      </c>
      <c r="G5" s="16">
        <f t="shared" ref="G5:L5" si="0">G6+G9</f>
        <v>81187434.920000002</v>
      </c>
      <c r="H5" s="21">
        <f t="shared" si="0"/>
        <v>82836870.698400006</v>
      </c>
      <c r="I5" s="16">
        <f t="shared" si="0"/>
        <v>84520065.952368006</v>
      </c>
      <c r="J5" s="16">
        <f t="shared" si="0"/>
        <v>86237719.631415367</v>
      </c>
      <c r="K5" s="16">
        <f t="shared" si="0"/>
        <v>87990543.264043674</v>
      </c>
      <c r="L5" s="16">
        <f t="shared" si="0"/>
        <v>89779265.209324554</v>
      </c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</row>
    <row r="6" spans="1:215" ht="21" customHeight="1">
      <c r="A6" s="37"/>
      <c r="B6" s="38"/>
      <c r="C6" s="173" t="s">
        <v>18</v>
      </c>
      <c r="D6" s="174"/>
      <c r="E6" s="17">
        <f>'[1]1'!$F$126</f>
        <v>73397382</v>
      </c>
      <c r="F6" s="17">
        <v>77077146</v>
      </c>
      <c r="G6" s="17">
        <f>F6*1.02</f>
        <v>78618688.920000002</v>
      </c>
      <c r="H6" s="17">
        <f t="shared" ref="H6:L6" si="1">G6*1.02</f>
        <v>80191062.698400006</v>
      </c>
      <c r="I6" s="17">
        <f t="shared" si="1"/>
        <v>81794883.952368006</v>
      </c>
      <c r="J6" s="17">
        <f t="shared" si="1"/>
        <v>83430781.631415367</v>
      </c>
      <c r="K6" s="17">
        <f t="shared" si="1"/>
        <v>85099397.264043674</v>
      </c>
      <c r="L6" s="17">
        <f t="shared" si="1"/>
        <v>86801385.209324554</v>
      </c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</row>
    <row r="7" spans="1:215" ht="21" customHeight="1">
      <c r="A7" s="37"/>
      <c r="B7" s="38"/>
      <c r="C7" s="148" t="s">
        <v>60</v>
      </c>
      <c r="D7" s="149"/>
      <c r="E7" s="17"/>
      <c r="F7" s="17"/>
      <c r="G7" s="17"/>
      <c r="H7" s="17"/>
      <c r="I7" s="17"/>
      <c r="J7" s="17"/>
      <c r="K7" s="17"/>
      <c r="L7" s="17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</row>
    <row r="8" spans="1:215" ht="21" customHeight="1">
      <c r="A8" s="37"/>
      <c r="B8" s="38"/>
      <c r="C8" s="39"/>
      <c r="D8" s="41" t="s">
        <v>61</v>
      </c>
      <c r="E8" s="17">
        <f>'[1]1'!$E$73+'[1]1'!$E$74+'[1]1'!$E$75+'[1]1'!$E$109+'[1]1'!$E$110</f>
        <v>3360486</v>
      </c>
      <c r="F8" s="17">
        <f>40967+Przedsięwzięcia!H28+Przedsięwzięcia!H31</f>
        <v>448479</v>
      </c>
      <c r="G8" s="17">
        <f>Przedsięwzięcia!I28</f>
        <v>156640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</row>
    <row r="9" spans="1:215" ht="21" customHeight="1">
      <c r="A9" s="37"/>
      <c r="B9" s="38"/>
      <c r="C9" s="148" t="s">
        <v>19</v>
      </c>
      <c r="D9" s="149"/>
      <c r="E9" s="17">
        <f>'[1]1'!$G$126</f>
        <v>3230000</v>
      </c>
      <c r="F9" s="17">
        <f>5689452</f>
        <v>5689452</v>
      </c>
      <c r="G9" s="17">
        <v>2568746</v>
      </c>
      <c r="H9" s="17">
        <v>2645808</v>
      </c>
      <c r="I9" s="17">
        <v>2725182</v>
      </c>
      <c r="J9" s="17">
        <v>2806938</v>
      </c>
      <c r="K9" s="17">
        <v>2891146</v>
      </c>
      <c r="L9" s="17">
        <v>2977880</v>
      </c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</row>
    <row r="10" spans="1:215" ht="21" customHeight="1">
      <c r="A10" s="42"/>
      <c r="B10" s="43"/>
      <c r="C10" s="148" t="s">
        <v>60</v>
      </c>
      <c r="D10" s="149"/>
      <c r="E10" s="28"/>
      <c r="F10" s="28"/>
      <c r="G10" s="28"/>
      <c r="H10" s="28"/>
      <c r="I10" s="28"/>
      <c r="J10" s="28"/>
      <c r="K10" s="28"/>
      <c r="L10" s="28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</row>
    <row r="11" spans="1:215" ht="21" customHeight="1">
      <c r="A11" s="42"/>
      <c r="B11" s="43"/>
      <c r="C11" s="44"/>
      <c r="D11" s="40" t="s">
        <v>62</v>
      </c>
      <c r="E11" s="28">
        <f>'[1]1'!$G$17</f>
        <v>2420000</v>
      </c>
      <c r="F11" s="28">
        <v>3500000</v>
      </c>
      <c r="G11" s="28">
        <v>500000</v>
      </c>
      <c r="H11" s="28">
        <v>500000</v>
      </c>
      <c r="I11" s="28">
        <v>500000</v>
      </c>
      <c r="J11" s="28">
        <v>500000</v>
      </c>
      <c r="K11" s="28">
        <v>500000</v>
      </c>
      <c r="L11" s="28">
        <v>500000</v>
      </c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</row>
    <row r="12" spans="1:215" ht="21" customHeight="1" thickBot="1">
      <c r="A12" s="45"/>
      <c r="B12" s="46"/>
      <c r="C12" s="46"/>
      <c r="D12" s="41" t="s">
        <v>61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</row>
    <row r="13" spans="1:215" ht="21" customHeight="1">
      <c r="A13" s="34" t="s">
        <v>9</v>
      </c>
      <c r="B13" s="35" t="s">
        <v>20</v>
      </c>
      <c r="C13" s="35"/>
      <c r="D13" s="36"/>
      <c r="E13" s="16">
        <f>E14+E23</f>
        <v>74199518</v>
      </c>
      <c r="F13" s="16">
        <f t="shared" ref="F13:L13" si="2">F14+F23</f>
        <v>79338734</v>
      </c>
      <c r="G13" s="16">
        <f t="shared" si="2"/>
        <v>77325280.920000002</v>
      </c>
      <c r="H13" s="16">
        <f t="shared" si="2"/>
        <v>79260434.700000003</v>
      </c>
      <c r="I13" s="16">
        <f t="shared" si="2"/>
        <v>80943629.950000003</v>
      </c>
      <c r="J13" s="16">
        <f t="shared" si="2"/>
        <v>82696795.629999995</v>
      </c>
      <c r="K13" s="16">
        <f t="shared" si="2"/>
        <v>85140275.260000005</v>
      </c>
      <c r="L13" s="16">
        <f t="shared" si="2"/>
        <v>88683832.659999996</v>
      </c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</row>
    <row r="14" spans="1:215" ht="21" customHeight="1">
      <c r="A14" s="47"/>
      <c r="B14" s="48"/>
      <c r="C14" s="49" t="s">
        <v>21</v>
      </c>
      <c r="D14" s="50"/>
      <c r="E14" s="19">
        <f>'[1]2'!$E$88</f>
        <v>70474351</v>
      </c>
      <c r="F14" s="19">
        <f>F15+F20</f>
        <v>71590165</v>
      </c>
      <c r="G14" s="19">
        <f t="shared" ref="G14:L14" si="3">G15+G20</f>
        <v>72763774</v>
      </c>
      <c r="H14" s="19">
        <f t="shared" si="3"/>
        <v>73963950</v>
      </c>
      <c r="I14" s="19">
        <f t="shared" si="3"/>
        <v>75191444</v>
      </c>
      <c r="J14" s="19">
        <f t="shared" si="3"/>
        <v>76453119</v>
      </c>
      <c r="K14" s="19">
        <f t="shared" si="3"/>
        <v>77760528</v>
      </c>
      <c r="L14" s="19">
        <f t="shared" si="3"/>
        <v>79166052</v>
      </c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</row>
    <row r="15" spans="1:215" ht="21" customHeight="1">
      <c r="A15" s="47"/>
      <c r="B15" s="48"/>
      <c r="C15" s="51"/>
      <c r="D15" s="50" t="s">
        <v>22</v>
      </c>
      <c r="E15" s="17">
        <f>E14-E20</f>
        <v>68980075</v>
      </c>
      <c r="F15" s="17">
        <v>70247623</v>
      </c>
      <c r="G15" s="17">
        <v>71652575</v>
      </c>
      <c r="H15" s="17">
        <v>73085627</v>
      </c>
      <c r="I15" s="17">
        <v>74547339</v>
      </c>
      <c r="J15" s="17">
        <v>76038286</v>
      </c>
      <c r="K15" s="17">
        <v>77559052</v>
      </c>
      <c r="L15" s="17">
        <v>79110233</v>
      </c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</row>
    <row r="16" spans="1:215" ht="21" customHeight="1">
      <c r="A16" s="47"/>
      <c r="B16" s="48"/>
      <c r="C16" s="51"/>
      <c r="D16" s="50" t="s">
        <v>63</v>
      </c>
      <c r="E16" s="19"/>
      <c r="F16" s="19"/>
      <c r="G16" s="19"/>
      <c r="H16" s="19"/>
      <c r="I16" s="19"/>
      <c r="J16" s="19"/>
      <c r="K16" s="19"/>
      <c r="L16" s="19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</row>
    <row r="17" spans="1:215" ht="21" customHeight="1">
      <c r="A17" s="47"/>
      <c r="B17" s="48"/>
      <c r="C17" s="51"/>
      <c r="D17" s="52" t="s">
        <v>64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</row>
    <row r="18" spans="1:215" ht="45">
      <c r="A18" s="47"/>
      <c r="B18" s="48"/>
      <c r="C18" s="51"/>
      <c r="D18" s="57" t="s">
        <v>65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</row>
    <row r="19" spans="1:215" ht="33.75">
      <c r="A19" s="47"/>
      <c r="B19" s="48"/>
      <c r="C19" s="51"/>
      <c r="D19" s="52" t="s">
        <v>66</v>
      </c>
      <c r="E19" s="17">
        <f>'[1]2'!$J$88</f>
        <v>3426710</v>
      </c>
      <c r="F19" s="17">
        <f>Przedsięwzięcia!H14</f>
        <v>512598</v>
      </c>
      <c r="G19" s="17">
        <f>Przedsięwzięcia!I14</f>
        <v>156640</v>
      </c>
      <c r="H19" s="17">
        <f>Przedsięwzięcia!J14</f>
        <v>0</v>
      </c>
      <c r="I19" s="17">
        <f>Przedsięwzięcia!K14</f>
        <v>0</v>
      </c>
      <c r="J19" s="17">
        <f>Przedsięwzięcia!L14</f>
        <v>0</v>
      </c>
      <c r="K19" s="17">
        <f>Przedsięwzięcia!M14</f>
        <v>0</v>
      </c>
      <c r="L19" s="17">
        <f>Przedsięwzięcia!N14</f>
        <v>0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</row>
    <row r="20" spans="1:215" ht="21" customHeight="1">
      <c r="A20" s="47"/>
      <c r="B20" s="48"/>
      <c r="C20" s="38"/>
      <c r="D20" s="50" t="s">
        <v>67</v>
      </c>
      <c r="E20" s="17">
        <f>E22</f>
        <v>1494276</v>
      </c>
      <c r="F20" s="17">
        <f t="shared" ref="F20:L20" si="4">F22</f>
        <v>1342542</v>
      </c>
      <c r="G20" s="17">
        <f t="shared" si="4"/>
        <v>1111199</v>
      </c>
      <c r="H20" s="17">
        <f t="shared" si="4"/>
        <v>878323</v>
      </c>
      <c r="I20" s="17">
        <f t="shared" si="4"/>
        <v>644105</v>
      </c>
      <c r="J20" s="17">
        <f t="shared" si="4"/>
        <v>414833</v>
      </c>
      <c r="K20" s="17">
        <f t="shared" si="4"/>
        <v>201476</v>
      </c>
      <c r="L20" s="17">
        <f t="shared" si="4"/>
        <v>55819</v>
      </c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</row>
    <row r="21" spans="1:215" ht="21" customHeight="1">
      <c r="A21" s="53"/>
      <c r="B21" s="54"/>
      <c r="C21" s="43"/>
      <c r="D21" s="55" t="s">
        <v>68</v>
      </c>
      <c r="E21" s="28"/>
      <c r="F21" s="28"/>
      <c r="G21" s="28"/>
      <c r="H21" s="28"/>
      <c r="I21" s="28"/>
      <c r="J21" s="28"/>
      <c r="K21" s="28"/>
      <c r="L21" s="28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</row>
    <row r="22" spans="1:215" ht="21" customHeight="1">
      <c r="A22" s="53"/>
      <c r="B22" s="54"/>
      <c r="C22" s="43"/>
      <c r="D22" s="56" t="s">
        <v>69</v>
      </c>
      <c r="E22" s="28">
        <v>1494276</v>
      </c>
      <c r="F22" s="28">
        <v>1342542</v>
      </c>
      <c r="G22" s="28">
        <v>1111199</v>
      </c>
      <c r="H22" s="28">
        <v>878323</v>
      </c>
      <c r="I22" s="28">
        <v>644105</v>
      </c>
      <c r="J22" s="28">
        <v>414833</v>
      </c>
      <c r="K22" s="28">
        <v>201476</v>
      </c>
      <c r="L22" s="28">
        <v>55819</v>
      </c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</row>
    <row r="23" spans="1:215" ht="21" customHeight="1">
      <c r="A23" s="47"/>
      <c r="B23" s="48"/>
      <c r="C23" s="49" t="s">
        <v>23</v>
      </c>
      <c r="D23" s="58"/>
      <c r="E23" s="17">
        <f>'[1]2'!$M$88</f>
        <v>3725167</v>
      </c>
      <c r="F23" s="17">
        <v>7748569</v>
      </c>
      <c r="G23" s="17">
        <v>4561506.92</v>
      </c>
      <c r="H23" s="17">
        <v>5296484.7</v>
      </c>
      <c r="I23" s="17">
        <v>5752185.9500000002</v>
      </c>
      <c r="J23" s="17">
        <v>6243676.6299999999</v>
      </c>
      <c r="K23" s="17">
        <v>7379747.2599999998</v>
      </c>
      <c r="L23" s="17">
        <v>9517780.6600000001</v>
      </c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</row>
    <row r="24" spans="1:215" ht="21" customHeight="1">
      <c r="A24" s="47"/>
      <c r="B24" s="48"/>
      <c r="C24" s="49" t="s">
        <v>60</v>
      </c>
      <c r="D24" s="58"/>
      <c r="E24" s="17"/>
      <c r="F24" s="17"/>
      <c r="G24" s="17"/>
      <c r="H24" s="17"/>
      <c r="I24" s="17"/>
      <c r="J24" s="17"/>
      <c r="K24" s="17"/>
      <c r="L24" s="17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</row>
    <row r="25" spans="1:215" ht="23.25" thickBot="1">
      <c r="A25" s="47"/>
      <c r="B25" s="48"/>
      <c r="C25" s="49"/>
      <c r="D25" s="58" t="s">
        <v>66</v>
      </c>
      <c r="E25" s="17">
        <f>Przedsięwzięcia!G15</f>
        <v>0</v>
      </c>
      <c r="F25" s="17">
        <f>Przedsięwzięcia!H15</f>
        <v>0</v>
      </c>
      <c r="G25" s="17">
        <f>Przedsięwzięcia!I15</f>
        <v>0</v>
      </c>
      <c r="H25" s="17">
        <f>Przedsięwzięcia!J15</f>
        <v>0</v>
      </c>
      <c r="I25" s="17">
        <f>Przedsięwzięcia!K15</f>
        <v>0</v>
      </c>
      <c r="J25" s="17">
        <f>Przedsięwzięcia!L15</f>
        <v>0</v>
      </c>
      <c r="K25" s="17">
        <f>Przedsięwzięcia!M15</f>
        <v>0</v>
      </c>
      <c r="L25" s="17">
        <f>Przedsięwzięcia!N15</f>
        <v>0</v>
      </c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</row>
    <row r="26" spans="1:215" s="138" customFormat="1" ht="21" customHeight="1" thickBot="1">
      <c r="A26" s="135" t="s">
        <v>10</v>
      </c>
      <c r="B26" s="154" t="s">
        <v>118</v>
      </c>
      <c r="C26" s="155"/>
      <c r="D26" s="156"/>
      <c r="E26" s="136">
        <f>(E5+E28)-(E13+E35)</f>
        <v>0</v>
      </c>
      <c r="F26" s="136">
        <f t="shared" ref="F26:L26" si="5">(F5+F28)-(F13+F35)</f>
        <v>0</v>
      </c>
      <c r="G26" s="136">
        <f t="shared" si="5"/>
        <v>0</v>
      </c>
      <c r="H26" s="139">
        <f t="shared" si="5"/>
        <v>-1.5999972820281982E-3</v>
      </c>
      <c r="I26" s="137">
        <f t="shared" si="5"/>
        <v>2.3680031299591064E-3</v>
      </c>
      <c r="J26" s="137">
        <f t="shared" si="5"/>
        <v>1.4153718948364258E-3</v>
      </c>
      <c r="K26" s="137">
        <f t="shared" si="5"/>
        <v>4.0436685085296631E-3</v>
      </c>
      <c r="L26" s="137">
        <f t="shared" si="5"/>
        <v>-6.7543983459472656E-4</v>
      </c>
    </row>
    <row r="27" spans="1:215" ht="21" customHeight="1" thickBot="1">
      <c r="A27" s="59" t="s">
        <v>11</v>
      </c>
      <c r="B27" s="60" t="s">
        <v>24</v>
      </c>
      <c r="C27" s="61"/>
      <c r="D27" s="62"/>
      <c r="E27" s="27">
        <f>E6-E14</f>
        <v>2923031</v>
      </c>
      <c r="F27" s="27">
        <f t="shared" ref="F27:L27" si="6">F6-F14</f>
        <v>5486981</v>
      </c>
      <c r="G27" s="27">
        <f t="shared" si="6"/>
        <v>5854914.9200000018</v>
      </c>
      <c r="H27" s="27">
        <f t="shared" si="6"/>
        <v>6227112.6984000057</v>
      </c>
      <c r="I27" s="27">
        <f t="shared" si="6"/>
        <v>6603439.9523680061</v>
      </c>
      <c r="J27" s="27">
        <f t="shared" si="6"/>
        <v>6977662.6314153671</v>
      </c>
      <c r="K27" s="27">
        <f t="shared" si="6"/>
        <v>7338869.2640436739</v>
      </c>
      <c r="L27" s="27">
        <f t="shared" si="6"/>
        <v>7635333.2093245536</v>
      </c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</row>
    <row r="28" spans="1:215" ht="21" customHeight="1">
      <c r="A28" s="34" t="s">
        <v>6</v>
      </c>
      <c r="B28" s="35" t="s">
        <v>0</v>
      </c>
      <c r="C28" s="35"/>
      <c r="D28" s="36"/>
      <c r="E28" s="16">
        <f>E29+E31+E33</f>
        <v>319320</v>
      </c>
      <c r="F28" s="16">
        <f t="shared" ref="F28:L28" si="7">F29+F31+F33</f>
        <v>319320</v>
      </c>
      <c r="G28" s="16">
        <f t="shared" si="7"/>
        <v>319320</v>
      </c>
      <c r="H28" s="16">
        <f t="shared" si="7"/>
        <v>319320</v>
      </c>
      <c r="I28" s="16">
        <f t="shared" si="7"/>
        <v>319320</v>
      </c>
      <c r="J28" s="16">
        <f t="shared" si="7"/>
        <v>319320</v>
      </c>
      <c r="K28" s="16">
        <f t="shared" si="7"/>
        <v>319320</v>
      </c>
      <c r="L28" s="16">
        <f t="shared" si="7"/>
        <v>319320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</row>
    <row r="29" spans="1:215" ht="39.75" customHeight="1">
      <c r="A29" s="37"/>
      <c r="B29" s="63"/>
      <c r="C29" s="148" t="s">
        <v>25</v>
      </c>
      <c r="D29" s="149"/>
      <c r="E29" s="19"/>
      <c r="F29" s="19"/>
      <c r="G29" s="19"/>
      <c r="H29" s="19"/>
      <c r="I29" s="19"/>
      <c r="J29" s="19"/>
      <c r="K29" s="19"/>
      <c r="L29" s="19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</row>
    <row r="30" spans="1:215" ht="21" customHeight="1">
      <c r="A30" s="37"/>
      <c r="B30" s="49"/>
      <c r="C30" s="49"/>
      <c r="D30" s="64" t="s">
        <v>26</v>
      </c>
      <c r="E30" s="17"/>
      <c r="F30" s="17"/>
      <c r="G30" s="17"/>
      <c r="H30" s="17"/>
      <c r="I30" s="17"/>
      <c r="J30" s="17"/>
      <c r="K30" s="17"/>
      <c r="L30" s="17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</row>
    <row r="31" spans="1:215" ht="21" customHeight="1">
      <c r="A31" s="37"/>
      <c r="B31" s="63"/>
      <c r="C31" s="49" t="s">
        <v>27</v>
      </c>
      <c r="D31" s="65"/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</row>
    <row r="32" spans="1:215" ht="21" customHeight="1">
      <c r="A32" s="37"/>
      <c r="B32" s="63"/>
      <c r="C32" s="49"/>
      <c r="D32" s="66" t="s">
        <v>28</v>
      </c>
      <c r="E32" s="23"/>
      <c r="F32" s="23"/>
      <c r="G32" s="23"/>
      <c r="H32" s="23"/>
      <c r="I32" s="23"/>
      <c r="J32" s="23"/>
      <c r="K32" s="23"/>
      <c r="L32" s="23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</row>
    <row r="33" spans="1:215" ht="21" customHeight="1">
      <c r="A33" s="37"/>
      <c r="B33" s="63"/>
      <c r="C33" s="49" t="s">
        <v>29</v>
      </c>
      <c r="D33" s="65"/>
      <c r="E33" s="19">
        <f>'[1]3'!$D$6</f>
        <v>319320</v>
      </c>
      <c r="F33" s="19">
        <f>'[1]3'!$D$6</f>
        <v>319320</v>
      </c>
      <c r="G33" s="19">
        <f>'[1]3'!$D$6</f>
        <v>319320</v>
      </c>
      <c r="H33" s="19">
        <f>'[1]3'!$D$6</f>
        <v>319320</v>
      </c>
      <c r="I33" s="19">
        <f>'[1]3'!$D$6</f>
        <v>319320</v>
      </c>
      <c r="J33" s="19">
        <f>'[1]3'!$D$6</f>
        <v>319320</v>
      </c>
      <c r="K33" s="19">
        <f>'[1]3'!$D$6</f>
        <v>319320</v>
      </c>
      <c r="L33" s="19">
        <f>'[1]3'!$D$6</f>
        <v>319320</v>
      </c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</row>
    <row r="34" spans="1:215" ht="21" customHeight="1" thickBot="1">
      <c r="A34" s="45"/>
      <c r="B34" s="67"/>
      <c r="C34" s="68"/>
      <c r="D34" s="69" t="s">
        <v>28</v>
      </c>
      <c r="E34" s="24"/>
      <c r="F34" s="24"/>
      <c r="G34" s="24"/>
      <c r="H34" s="24"/>
      <c r="I34" s="24"/>
      <c r="J34" s="24"/>
      <c r="K34" s="24"/>
      <c r="L34" s="2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</row>
    <row r="35" spans="1:215" ht="21" customHeight="1">
      <c r="A35" s="70" t="s">
        <v>7</v>
      </c>
      <c r="B35" s="71" t="s">
        <v>30</v>
      </c>
      <c r="C35" s="71"/>
      <c r="D35" s="72"/>
      <c r="E35" s="21">
        <f>E36</f>
        <v>2747184</v>
      </c>
      <c r="F35" s="21">
        <f t="shared" ref="F35:K35" si="8">F36</f>
        <v>3747184</v>
      </c>
      <c r="G35" s="21">
        <f t="shared" si="8"/>
        <v>4181474</v>
      </c>
      <c r="H35" s="21">
        <f t="shared" si="8"/>
        <v>3895756</v>
      </c>
      <c r="I35" s="21">
        <f t="shared" si="8"/>
        <v>3895756</v>
      </c>
      <c r="J35" s="21">
        <f t="shared" si="8"/>
        <v>3860244</v>
      </c>
      <c r="K35" s="21">
        <f t="shared" si="8"/>
        <v>3169588</v>
      </c>
      <c r="L35" s="21">
        <v>1414752.55</v>
      </c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</row>
    <row r="36" spans="1:215" ht="21" customHeight="1">
      <c r="A36" s="37"/>
      <c r="B36" s="49"/>
      <c r="C36" s="148" t="s">
        <v>31</v>
      </c>
      <c r="D36" s="149"/>
      <c r="E36" s="17">
        <f>3467184-720000</f>
        <v>2747184</v>
      </c>
      <c r="F36" s="17">
        <f>4467184-720000</f>
        <v>3747184</v>
      </c>
      <c r="G36" s="17">
        <v>4181474</v>
      </c>
      <c r="H36" s="17">
        <v>3895756</v>
      </c>
      <c r="I36" s="17">
        <v>3895756</v>
      </c>
      <c r="J36" s="17">
        <v>3860244</v>
      </c>
      <c r="K36" s="17">
        <v>3169588</v>
      </c>
      <c r="L36" s="17">
        <v>1414752.55</v>
      </c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</row>
    <row r="37" spans="1:215" ht="21" customHeight="1">
      <c r="A37" s="37"/>
      <c r="B37" s="38"/>
      <c r="C37" s="152" t="s">
        <v>32</v>
      </c>
      <c r="D37" s="153"/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</row>
    <row r="38" spans="1:215" ht="21" customHeight="1" thickBot="1">
      <c r="A38" s="45"/>
      <c r="B38" s="73"/>
      <c r="C38" s="68" t="s">
        <v>33</v>
      </c>
      <c r="D38" s="74"/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</row>
    <row r="39" spans="1:215" ht="21" customHeight="1">
      <c r="A39" s="70" t="s">
        <v>12</v>
      </c>
      <c r="B39" s="35" t="s">
        <v>34</v>
      </c>
      <c r="C39" s="35"/>
      <c r="D39" s="36"/>
      <c r="E39" s="21">
        <f>(26911938.55+E31)-E36</f>
        <v>24164754.550000001</v>
      </c>
      <c r="F39" s="21">
        <f>(E39+F31)-F36</f>
        <v>20417570.550000001</v>
      </c>
      <c r="G39" s="21">
        <f t="shared" ref="G39:L39" si="9">(F39+G31)-G36</f>
        <v>16236096.550000001</v>
      </c>
      <c r="H39" s="21">
        <f t="shared" si="9"/>
        <v>12340340.550000001</v>
      </c>
      <c r="I39" s="21">
        <f t="shared" si="9"/>
        <v>8444584.5500000007</v>
      </c>
      <c r="J39" s="21">
        <f t="shared" si="9"/>
        <v>4584340.5500000007</v>
      </c>
      <c r="K39" s="21">
        <f t="shared" si="9"/>
        <v>1414752.5500000007</v>
      </c>
      <c r="L39" s="21">
        <f t="shared" si="9"/>
        <v>0</v>
      </c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</row>
    <row r="40" spans="1:215" ht="33" customHeight="1">
      <c r="A40" s="70"/>
      <c r="B40" s="71"/>
      <c r="C40" s="150" t="s">
        <v>35</v>
      </c>
      <c r="D40" s="151"/>
      <c r="E40" s="134"/>
      <c r="F40" s="22"/>
      <c r="G40" s="22"/>
      <c r="H40" s="22"/>
      <c r="I40" s="22"/>
      <c r="J40" s="22"/>
      <c r="K40" s="22"/>
      <c r="L40" s="22"/>
      <c r="M40" s="119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</row>
    <row r="41" spans="1:215" ht="21" customHeight="1">
      <c r="A41" s="47" t="s">
        <v>13</v>
      </c>
      <c r="B41" s="145" t="s">
        <v>36</v>
      </c>
      <c r="C41" s="146"/>
      <c r="D41" s="147"/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</row>
    <row r="42" spans="1:215" ht="21" customHeight="1">
      <c r="A42" s="75" t="s">
        <v>14</v>
      </c>
      <c r="B42" s="168" t="s">
        <v>37</v>
      </c>
      <c r="C42" s="176"/>
      <c r="D42" s="176"/>
      <c r="E42" s="9">
        <f>E39/E5</f>
        <v>0.31535404080489138</v>
      </c>
      <c r="F42" s="11">
        <f>F39/F5</f>
        <v>0.24668853188818998</v>
      </c>
      <c r="G42" s="11">
        <f t="shared" ref="G42:L42" si="10">G39/G5</f>
        <v>0.19998287377841942</v>
      </c>
      <c r="H42" s="11">
        <f t="shared" si="10"/>
        <v>0.14897159255242551</v>
      </c>
      <c r="I42" s="11">
        <f t="shared" si="10"/>
        <v>9.9912185998044745E-2</v>
      </c>
      <c r="J42" s="11">
        <f t="shared" si="10"/>
        <v>5.315934337774373E-2</v>
      </c>
      <c r="K42" s="11">
        <f t="shared" si="10"/>
        <v>1.6078461360950855E-2</v>
      </c>
      <c r="L42" s="11">
        <f t="shared" si="10"/>
        <v>0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</row>
    <row r="43" spans="1:215" ht="21" customHeight="1">
      <c r="A43" s="75" t="s">
        <v>38</v>
      </c>
      <c r="B43" s="168" t="s">
        <v>39</v>
      </c>
      <c r="C43" s="168"/>
      <c r="D43" s="168"/>
      <c r="E43" s="9">
        <f>E39/E5</f>
        <v>0.31535404080489138</v>
      </c>
      <c r="F43" s="11">
        <f>F39/F5</f>
        <v>0.24668853188818998</v>
      </c>
      <c r="G43" s="11">
        <f t="shared" ref="G43:L43" si="11">G39/G5</f>
        <v>0.19998287377841942</v>
      </c>
      <c r="H43" s="11">
        <f t="shared" si="11"/>
        <v>0.14897159255242551</v>
      </c>
      <c r="I43" s="11">
        <f t="shared" si="11"/>
        <v>9.9912185998044745E-2</v>
      </c>
      <c r="J43" s="11">
        <f t="shared" si="11"/>
        <v>5.315934337774373E-2</v>
      </c>
      <c r="K43" s="11">
        <f t="shared" si="11"/>
        <v>1.6078461360950855E-2</v>
      </c>
      <c r="L43" s="11">
        <f t="shared" si="11"/>
        <v>0</v>
      </c>
      <c r="M43" s="124"/>
      <c r="N43" s="125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</row>
    <row r="44" spans="1:215" ht="21" customHeight="1">
      <c r="A44" s="75" t="s">
        <v>1</v>
      </c>
      <c r="B44" s="168" t="s">
        <v>40</v>
      </c>
      <c r="C44" s="168"/>
      <c r="D44" s="168"/>
      <c r="E44" s="9">
        <f>E46/E5</f>
        <v>5.5351754024429545E-2</v>
      </c>
      <c r="F44" s="118">
        <f>F46/F5</f>
        <v>6.1494928183468411E-2</v>
      </c>
      <c r="G44" s="118">
        <f t="shared" ref="G44:L44" si="12">G46/G5</f>
        <v>6.5190789747394576E-2</v>
      </c>
      <c r="H44" s="118">
        <f t="shared" si="12"/>
        <v>5.7632295374627322E-2</v>
      </c>
      <c r="I44" s="118">
        <f t="shared" si="12"/>
        <v>5.3713410523821371E-2</v>
      </c>
      <c r="J44" s="118">
        <f t="shared" si="12"/>
        <v>4.9573168426436921E-2</v>
      </c>
      <c r="K44" s="118">
        <f t="shared" si="12"/>
        <v>3.8311662537234802E-2</v>
      </c>
      <c r="L44" s="118">
        <f t="shared" si="12"/>
        <v>1.6379857270732767E-2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</row>
    <row r="45" spans="1:215" ht="41.25" customHeight="1">
      <c r="A45" s="75" t="s">
        <v>41</v>
      </c>
      <c r="B45" s="168" t="s">
        <v>42</v>
      </c>
      <c r="C45" s="168"/>
      <c r="D45" s="168"/>
      <c r="E45" s="9">
        <f>E46/E5</f>
        <v>5.5351754024429545E-2</v>
      </c>
      <c r="F45" s="118">
        <f t="shared" ref="F45:L45" si="13">F46/F5</f>
        <v>6.1494928183468411E-2</v>
      </c>
      <c r="G45" s="118">
        <f t="shared" si="13"/>
        <v>6.5190789747394576E-2</v>
      </c>
      <c r="H45" s="118">
        <f t="shared" si="13"/>
        <v>5.7632295374627322E-2</v>
      </c>
      <c r="I45" s="118">
        <f t="shared" si="13"/>
        <v>5.3713410523821371E-2</v>
      </c>
      <c r="J45" s="118">
        <f t="shared" si="13"/>
        <v>4.9573168426436921E-2</v>
      </c>
      <c r="K45" s="118">
        <f t="shared" si="13"/>
        <v>3.8311662537234802E-2</v>
      </c>
      <c r="L45" s="118">
        <f t="shared" si="13"/>
        <v>1.6379857270732767E-2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</row>
    <row r="46" spans="1:215" ht="21" customHeight="1">
      <c r="A46" s="47" t="s">
        <v>2</v>
      </c>
      <c r="B46" s="145" t="s">
        <v>43</v>
      </c>
      <c r="C46" s="146"/>
      <c r="D46" s="147"/>
      <c r="E46" s="19">
        <f>E36+E22</f>
        <v>4241460</v>
      </c>
      <c r="F46" s="19">
        <f t="shared" ref="F46:L46" si="14">F36+F22</f>
        <v>5089726</v>
      </c>
      <c r="G46" s="19">
        <f t="shared" si="14"/>
        <v>5292673</v>
      </c>
      <c r="H46" s="19">
        <f t="shared" si="14"/>
        <v>4774079</v>
      </c>
      <c r="I46" s="19">
        <f t="shared" si="14"/>
        <v>4539861</v>
      </c>
      <c r="J46" s="19">
        <f t="shared" si="14"/>
        <v>4275077</v>
      </c>
      <c r="K46" s="19">
        <f t="shared" si="14"/>
        <v>3371064</v>
      </c>
      <c r="L46" s="19">
        <f t="shared" si="14"/>
        <v>1470571.55</v>
      </c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</row>
    <row r="47" spans="1:215" s="138" customFormat="1" ht="21" customHeight="1">
      <c r="A47" s="140" t="s">
        <v>3</v>
      </c>
      <c r="B47" s="175" t="s">
        <v>44</v>
      </c>
      <c r="C47" s="165"/>
      <c r="D47" s="166"/>
      <c r="E47" s="141">
        <f>(6.42%+5.96%+5.59%)/3</f>
        <v>5.9900000000000002E-2</v>
      </c>
      <c r="F47" s="141">
        <f>(5.96%+5.59%+E52)/3</f>
        <v>6.174247921367499E-2</v>
      </c>
      <c r="G47" s="141">
        <f>(5.59%+F52+E52)/3</f>
        <v>7.8069886070887287E-2</v>
      </c>
      <c r="H47" s="141">
        <f>(G52+F52+E52)/3</f>
        <v>8.5528089875297697E-2</v>
      </c>
      <c r="I47" s="141">
        <f t="shared" ref="I47:L47" si="15">(H52+G52+F52)/3</f>
        <v>8.9355330709726608E-2</v>
      </c>
      <c r="J47" s="141">
        <f t="shared" si="15"/>
        <v>8.1176063974928978E-2</v>
      </c>
      <c r="K47" s="141">
        <f t="shared" si="15"/>
        <v>8.3987821371469054E-2</v>
      </c>
      <c r="L47" s="141">
        <f t="shared" si="15"/>
        <v>8.6613979134994121E-2</v>
      </c>
    </row>
    <row r="48" spans="1:215" s="138" customFormat="1" ht="21" customHeight="1">
      <c r="A48" s="142" t="s">
        <v>4</v>
      </c>
      <c r="B48" s="172" t="s">
        <v>45</v>
      </c>
      <c r="C48" s="172"/>
      <c r="D48" s="172"/>
      <c r="E48" s="141">
        <f>E46/E5</f>
        <v>5.5351754024429545E-2</v>
      </c>
      <c r="F48" s="141">
        <f t="shared" ref="F48:L48" si="16">F46/F5</f>
        <v>6.1494928183468411E-2</v>
      </c>
      <c r="G48" s="141">
        <f t="shared" si="16"/>
        <v>6.5190789747394576E-2</v>
      </c>
      <c r="H48" s="141">
        <f t="shared" si="16"/>
        <v>5.7632295374627322E-2</v>
      </c>
      <c r="I48" s="141">
        <f t="shared" si="16"/>
        <v>5.3713410523821371E-2</v>
      </c>
      <c r="J48" s="141">
        <f t="shared" si="16"/>
        <v>4.9573168426436921E-2</v>
      </c>
      <c r="K48" s="141">
        <f t="shared" si="16"/>
        <v>3.8311662537234802E-2</v>
      </c>
      <c r="L48" s="141">
        <f t="shared" si="16"/>
        <v>1.6379857270732767E-2</v>
      </c>
    </row>
    <row r="49" spans="1:215" ht="21" customHeight="1">
      <c r="A49" s="75" t="s">
        <v>46</v>
      </c>
      <c r="B49" s="168" t="s">
        <v>47</v>
      </c>
      <c r="C49" s="168"/>
      <c r="D49" s="168"/>
      <c r="E49" s="117" t="str">
        <f>IF(E48&lt;=E47,"TAK","NIE")</f>
        <v>TAK</v>
      </c>
      <c r="F49" s="117" t="str">
        <f t="shared" ref="F49:L49" si="17">IF(F48&lt;=F47,"TAK","NIE")</f>
        <v>TAK</v>
      </c>
      <c r="G49" s="117" t="str">
        <f t="shared" si="17"/>
        <v>TAK</v>
      </c>
      <c r="H49" s="117" t="str">
        <f t="shared" si="17"/>
        <v>TAK</v>
      </c>
      <c r="I49" s="117" t="str">
        <f t="shared" si="17"/>
        <v>TAK</v>
      </c>
      <c r="J49" s="117" t="str">
        <f t="shared" si="17"/>
        <v>TAK</v>
      </c>
      <c r="K49" s="117" t="str">
        <f t="shared" si="17"/>
        <v>TAK</v>
      </c>
      <c r="L49" s="117" t="str">
        <f t="shared" si="17"/>
        <v>TAK</v>
      </c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</row>
    <row r="50" spans="1:215" ht="21" customHeight="1">
      <c r="A50" s="75" t="s">
        <v>48</v>
      </c>
      <c r="B50" s="168" t="s">
        <v>49</v>
      </c>
      <c r="C50" s="168"/>
      <c r="D50" s="168"/>
      <c r="E50" s="9">
        <f>(E22+E36)/E5</f>
        <v>5.5351754024429545E-2</v>
      </c>
      <c r="F50" s="9">
        <f t="shared" ref="F50:L50" si="18">(F22+F36)/F5</f>
        <v>6.1494928183468411E-2</v>
      </c>
      <c r="G50" s="9">
        <f t="shared" si="18"/>
        <v>6.5190789747394576E-2</v>
      </c>
      <c r="H50" s="9">
        <f t="shared" si="18"/>
        <v>5.7632295374627322E-2</v>
      </c>
      <c r="I50" s="9">
        <f t="shared" si="18"/>
        <v>5.3713410523821371E-2</v>
      </c>
      <c r="J50" s="9">
        <f t="shared" si="18"/>
        <v>4.9573168426436921E-2</v>
      </c>
      <c r="K50" s="9">
        <f t="shared" si="18"/>
        <v>3.8311662537234802E-2</v>
      </c>
      <c r="L50" s="9">
        <f t="shared" si="18"/>
        <v>1.6379857270732767E-2</v>
      </c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</row>
    <row r="51" spans="1:215" ht="21" customHeight="1">
      <c r="A51" s="75" t="s">
        <v>50</v>
      </c>
      <c r="B51" s="161" t="s">
        <v>51</v>
      </c>
      <c r="C51" s="162"/>
      <c r="D51" s="163"/>
      <c r="E51" s="123" t="str">
        <f>IF(E48&lt;=E47,"TAK","NIE")</f>
        <v>TAK</v>
      </c>
      <c r="F51" s="123" t="str">
        <f t="shared" ref="F51:L51" si="19">IF(F48&lt;=F47,"TAK","NIE")</f>
        <v>TAK</v>
      </c>
      <c r="G51" s="123" t="str">
        <f t="shared" si="19"/>
        <v>TAK</v>
      </c>
      <c r="H51" s="123" t="str">
        <f t="shared" si="19"/>
        <v>TAK</v>
      </c>
      <c r="I51" s="123" t="str">
        <f t="shared" si="19"/>
        <v>TAK</v>
      </c>
      <c r="J51" s="123" t="str">
        <f t="shared" si="19"/>
        <v>TAK</v>
      </c>
      <c r="K51" s="123" t="str">
        <f t="shared" si="19"/>
        <v>TAK</v>
      </c>
      <c r="L51" s="123" t="str">
        <f t="shared" si="19"/>
        <v>TAK</v>
      </c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</row>
    <row r="52" spans="1:215" s="4" customFormat="1" ht="21" customHeight="1">
      <c r="A52" s="116" t="s">
        <v>52</v>
      </c>
      <c r="B52" s="165" t="s">
        <v>103</v>
      </c>
      <c r="C52" s="165"/>
      <c r="D52" s="166"/>
      <c r="E52" s="122">
        <f>(E6-E14+E11)/E5</f>
        <v>6.9727437641024986E-2</v>
      </c>
      <c r="F52" s="122">
        <f t="shared" ref="F52:L52" si="20">(F6-F14+F11)/F5</f>
        <v>0.10858222057163688</v>
      </c>
      <c r="G52" s="122">
        <f t="shared" si="20"/>
        <v>7.8274611413231249E-2</v>
      </c>
      <c r="H52" s="122">
        <f t="shared" si="20"/>
        <v>8.1209160144311676E-2</v>
      </c>
      <c r="I52" s="122">
        <f t="shared" si="20"/>
        <v>8.4044420367244022E-2</v>
      </c>
      <c r="J52" s="122">
        <f t="shared" si="20"/>
        <v>8.6709883602851492E-2</v>
      </c>
      <c r="K52" s="122">
        <f t="shared" si="20"/>
        <v>8.9087633434886834E-2</v>
      </c>
      <c r="L52" s="122">
        <f t="shared" si="20"/>
        <v>9.0614833952546214E-2</v>
      </c>
    </row>
    <row r="53" spans="1:215" ht="21" customHeight="1">
      <c r="A53" s="70" t="s">
        <v>5</v>
      </c>
      <c r="B53" s="169" t="s">
        <v>53</v>
      </c>
      <c r="C53" s="170"/>
      <c r="D53" s="171"/>
      <c r="E53" s="10"/>
      <c r="F53" s="10"/>
      <c r="G53" s="10"/>
      <c r="H53" s="10"/>
      <c r="I53" s="10"/>
      <c r="J53" s="10"/>
      <c r="K53" s="10"/>
      <c r="L53" s="10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</row>
    <row r="54" spans="1:215" ht="21" customHeight="1">
      <c r="A54" s="37"/>
      <c r="B54" s="38"/>
      <c r="C54" s="148" t="s">
        <v>54</v>
      </c>
      <c r="D54" s="149"/>
      <c r="E54" s="7">
        <f>'[1]2'!$F$88</f>
        <v>38928732</v>
      </c>
      <c r="F54" s="7">
        <f>E54*1.003</f>
        <v>39045518.195999995</v>
      </c>
      <c r="G54" s="7">
        <f t="shared" ref="G54:L54" si="21">F54*1.003</f>
        <v>39162654.750587992</v>
      </c>
      <c r="H54" s="7">
        <f t="shared" si="21"/>
        <v>39280142.714839749</v>
      </c>
      <c r="I54" s="7">
        <f t="shared" si="21"/>
        <v>39397983.142984264</v>
      </c>
      <c r="J54" s="7">
        <f t="shared" si="21"/>
        <v>39516177.092413209</v>
      </c>
      <c r="K54" s="7">
        <f t="shared" si="21"/>
        <v>39634725.623690441</v>
      </c>
      <c r="L54" s="7">
        <f t="shared" si="21"/>
        <v>39753629.80056151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</row>
    <row r="55" spans="1:215" ht="21" customHeight="1">
      <c r="A55" s="37"/>
      <c r="B55" s="38"/>
      <c r="C55" s="148" t="s">
        <v>55</v>
      </c>
      <c r="D55" s="149"/>
      <c r="E55" s="7">
        <f>'[1]2'!$E$28</f>
        <v>5141113</v>
      </c>
      <c r="F55" s="7">
        <f>E55*1.003</f>
        <v>5156536.3389999997</v>
      </c>
      <c r="G55" s="7">
        <f t="shared" ref="G55:L55" si="22">F55*1.003</f>
        <v>5172005.9480169993</v>
      </c>
      <c r="H55" s="7">
        <f t="shared" si="22"/>
        <v>5187521.9658610495</v>
      </c>
      <c r="I55" s="7">
        <f t="shared" si="22"/>
        <v>5203084.5317586325</v>
      </c>
      <c r="J55" s="7">
        <f t="shared" si="22"/>
        <v>5218693.7853539074</v>
      </c>
      <c r="K55" s="7">
        <f t="shared" si="22"/>
        <v>5234349.8667099681</v>
      </c>
      <c r="L55" s="7">
        <f t="shared" si="22"/>
        <v>5250052.9163100971</v>
      </c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</row>
    <row r="56" spans="1:215" ht="21" customHeight="1">
      <c r="A56" s="37"/>
      <c r="B56" s="38"/>
      <c r="C56" s="148" t="s">
        <v>56</v>
      </c>
      <c r="D56" s="164"/>
      <c r="E56" s="7">
        <f>Przedsięwzięcia!G8</f>
        <v>5234833.26</v>
      </c>
      <c r="F56" s="7">
        <f>Przedsięwzięcia!H8</f>
        <v>2491585.34</v>
      </c>
      <c r="G56" s="7">
        <f>Przedsięwzięcia!I8</f>
        <v>1280646</v>
      </c>
      <c r="H56" s="7">
        <f>Przedsięwzięcia!J8</f>
        <v>0</v>
      </c>
      <c r="I56" s="7">
        <f>Przedsięwzięcia!K8</f>
        <v>0</v>
      </c>
      <c r="J56" s="7">
        <f>Przedsięwzięcia!L8</f>
        <v>0</v>
      </c>
      <c r="K56" s="7">
        <f>Przedsięwzięcia!M8</f>
        <v>0</v>
      </c>
      <c r="L56" s="7">
        <f>Przedsięwzięcia!N8</f>
        <v>0</v>
      </c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</row>
    <row r="57" spans="1:215" ht="21" customHeight="1" thickBot="1">
      <c r="A57" s="45"/>
      <c r="B57" s="76"/>
      <c r="C57" s="77" t="s">
        <v>57</v>
      </c>
      <c r="D57" s="78"/>
      <c r="E57" s="8">
        <f>Przedsięwzięcia!G9</f>
        <v>1396000</v>
      </c>
      <c r="F57" s="8">
        <f>Przedsięwzięcia!H9</f>
        <v>2000000</v>
      </c>
      <c r="G57" s="8">
        <f>Przedsięwzięcia!I9</f>
        <v>2000000</v>
      </c>
      <c r="H57" s="8">
        <f>Przedsięwzięcia!J9</f>
        <v>1000000</v>
      </c>
      <c r="I57" s="8">
        <f>Przedsięwzięcia!K9</f>
        <v>0</v>
      </c>
      <c r="J57" s="8">
        <f>Przedsięwzięcia!L9</f>
        <v>0</v>
      </c>
      <c r="K57" s="8">
        <f>Przedsięwzięcia!M9</f>
        <v>0</v>
      </c>
      <c r="L57" s="8">
        <f>Przedsięwzięcia!N9</f>
        <v>0</v>
      </c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</row>
    <row r="58" spans="1:215" ht="21" customHeight="1" thickBot="1">
      <c r="A58" s="79" t="s">
        <v>104</v>
      </c>
      <c r="B58" s="160" t="s">
        <v>58</v>
      </c>
      <c r="C58" s="160"/>
      <c r="D58" s="160"/>
      <c r="E58" s="26"/>
      <c r="F58" s="26"/>
      <c r="G58" s="26"/>
      <c r="H58" s="26"/>
      <c r="I58" s="26"/>
      <c r="J58" s="26"/>
      <c r="K58" s="26"/>
      <c r="L58" s="2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</row>
    <row r="59" spans="1:215" ht="21" customHeight="1">
      <c r="A59" s="80">
        <v>18</v>
      </c>
      <c r="B59" s="81" t="s">
        <v>70</v>
      </c>
      <c r="C59" s="82"/>
      <c r="D59" s="83"/>
      <c r="E59" s="29"/>
      <c r="F59" s="29"/>
      <c r="G59" s="29"/>
      <c r="H59" s="29"/>
      <c r="I59" s="29"/>
      <c r="J59" s="29"/>
      <c r="K59" s="29"/>
      <c r="L59" s="29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</row>
    <row r="60" spans="1:215" ht="21" customHeight="1" thickBot="1">
      <c r="A60" s="84"/>
      <c r="B60" s="85"/>
      <c r="C60" s="158" t="s">
        <v>71</v>
      </c>
      <c r="D60" s="159"/>
      <c r="E60" s="30">
        <v>0</v>
      </c>
      <c r="F60" s="30">
        <v>0</v>
      </c>
      <c r="G60" s="30">
        <v>0</v>
      </c>
      <c r="H60" s="30">
        <v>0</v>
      </c>
      <c r="I60" s="30">
        <v>0</v>
      </c>
      <c r="J60" s="30">
        <v>0</v>
      </c>
      <c r="K60" s="30">
        <v>0</v>
      </c>
      <c r="L60" s="30">
        <v>0</v>
      </c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</row>
    <row r="61" spans="1:215">
      <c r="A61" s="86"/>
      <c r="B61" s="87"/>
      <c r="C61" s="87"/>
      <c r="D61" s="88"/>
      <c r="E61" s="15"/>
      <c r="F61" s="15"/>
      <c r="G61" s="15"/>
      <c r="H61" s="15"/>
      <c r="I61" s="15"/>
      <c r="J61" s="15"/>
      <c r="K61" s="15"/>
      <c r="L61" s="15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</row>
    <row r="62" spans="1:215" ht="22.5">
      <c r="A62" s="86"/>
      <c r="B62" s="87"/>
      <c r="C62" s="87"/>
      <c r="D62" s="89" t="s">
        <v>72</v>
      </c>
      <c r="E62" s="15"/>
      <c r="F62" s="15"/>
      <c r="G62" s="15"/>
      <c r="H62" s="15"/>
      <c r="I62" s="15"/>
      <c r="J62" s="15"/>
      <c r="K62" s="15"/>
      <c r="L62" s="15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  <c r="GU62" s="3"/>
      <c r="GV62" s="3"/>
      <c r="GW62" s="3"/>
      <c r="GX62" s="3"/>
      <c r="GY62" s="3"/>
      <c r="GZ62" s="3"/>
      <c r="HA62" s="3"/>
      <c r="HB62" s="3"/>
      <c r="HC62" s="3"/>
      <c r="HD62" s="3"/>
      <c r="HE62" s="3"/>
      <c r="HF62" s="3"/>
      <c r="HG62" s="3"/>
    </row>
    <row r="63" spans="1:215">
      <c r="A63" s="12"/>
      <c r="B63" s="13"/>
      <c r="C63" s="13"/>
      <c r="D63" s="14"/>
      <c r="E63" s="15"/>
      <c r="F63" s="15"/>
      <c r="G63" s="15"/>
      <c r="H63" s="15"/>
      <c r="I63" s="15"/>
      <c r="J63" s="15"/>
      <c r="K63" s="15"/>
      <c r="L63" s="15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/>
      <c r="GY63" s="3"/>
      <c r="GZ63" s="3"/>
      <c r="HA63" s="3"/>
      <c r="HB63" s="3"/>
      <c r="HC63" s="3"/>
      <c r="HD63" s="3"/>
      <c r="HE63" s="3"/>
      <c r="HF63" s="3"/>
      <c r="HG63" s="3"/>
    </row>
    <row r="64" spans="1:215">
      <c r="A64" s="12"/>
      <c r="B64" s="13"/>
      <c r="C64" s="13"/>
      <c r="D64" s="14"/>
      <c r="E64" s="15"/>
      <c r="F64" s="15"/>
      <c r="G64" s="15"/>
      <c r="H64" s="15"/>
      <c r="I64" s="15"/>
      <c r="J64" s="15"/>
      <c r="K64" s="15"/>
      <c r="L64" s="15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  <c r="GH64" s="3"/>
      <c r="GI64" s="3"/>
      <c r="GJ64" s="3"/>
      <c r="GK64" s="3"/>
      <c r="GL64" s="3"/>
      <c r="GM64" s="3"/>
      <c r="GN64" s="3"/>
      <c r="GO64" s="3"/>
      <c r="GP64" s="3"/>
      <c r="GQ64" s="3"/>
      <c r="GR64" s="3"/>
      <c r="GS64" s="3"/>
      <c r="GT64" s="3"/>
      <c r="GU64" s="3"/>
      <c r="GV64" s="3"/>
      <c r="GW64" s="3"/>
      <c r="GX64" s="3"/>
      <c r="GY64" s="3"/>
      <c r="GZ64" s="3"/>
      <c r="HA64" s="3"/>
      <c r="HB64" s="3"/>
      <c r="HC64" s="3"/>
      <c r="HD64" s="3"/>
      <c r="HE64" s="3"/>
      <c r="HF64" s="3"/>
      <c r="HG64" s="3"/>
    </row>
  </sheetData>
  <mergeCells count="30">
    <mergeCell ref="A1:D1"/>
    <mergeCell ref="B50:D50"/>
    <mergeCell ref="B53:D53"/>
    <mergeCell ref="B46:D46"/>
    <mergeCell ref="B48:D48"/>
    <mergeCell ref="B49:D49"/>
    <mergeCell ref="B45:D45"/>
    <mergeCell ref="C6:D6"/>
    <mergeCell ref="C9:D9"/>
    <mergeCell ref="B47:D47"/>
    <mergeCell ref="C7:D7"/>
    <mergeCell ref="C10:D10"/>
    <mergeCell ref="B43:D43"/>
    <mergeCell ref="B44:D44"/>
    <mergeCell ref="B42:D42"/>
    <mergeCell ref="C55:D55"/>
    <mergeCell ref="C60:D60"/>
    <mergeCell ref="B58:D58"/>
    <mergeCell ref="B51:D51"/>
    <mergeCell ref="C56:D56"/>
    <mergeCell ref="C54:D54"/>
    <mergeCell ref="B52:D52"/>
    <mergeCell ref="K2:N2"/>
    <mergeCell ref="B41:D41"/>
    <mergeCell ref="C29:D29"/>
    <mergeCell ref="C36:D36"/>
    <mergeCell ref="C40:D40"/>
    <mergeCell ref="C37:D37"/>
    <mergeCell ref="B26:D26"/>
    <mergeCell ref="A3:L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showGridLines="0" tabSelected="1" workbookViewId="0">
      <selection activeCell="L7" sqref="L7"/>
    </sheetView>
  </sheetViews>
  <sheetFormatPr defaultRowHeight="12.75"/>
  <cols>
    <col min="1" max="1" width="3.75" style="90" customWidth="1"/>
    <col min="2" max="2" width="22.875" style="90" customWidth="1"/>
    <col min="3" max="3" width="19.625" style="90" customWidth="1"/>
    <col min="4" max="4" width="13.625" style="90" customWidth="1"/>
    <col min="5" max="5" width="13" style="90" customWidth="1"/>
    <col min="6" max="6" width="12.75" style="90" customWidth="1"/>
    <col min="7" max="9" width="11.125" style="90" customWidth="1"/>
    <col min="10" max="10" width="13" style="90" customWidth="1"/>
    <col min="11" max="11" width="12.75" style="90" customWidth="1"/>
    <col min="12" max="16384" width="9" style="90"/>
  </cols>
  <sheetData>
    <row r="1" spans="1:11" ht="48.75" customHeight="1">
      <c r="G1" s="207" t="s">
        <v>73</v>
      </c>
      <c r="H1" s="207"/>
      <c r="I1" s="207"/>
      <c r="J1" s="207"/>
    </row>
    <row r="2" spans="1:11" ht="48" customHeight="1">
      <c r="A2" s="208" t="s">
        <v>102</v>
      </c>
      <c r="B2" s="208"/>
      <c r="C2" s="208"/>
      <c r="D2" s="208"/>
      <c r="E2" s="208"/>
      <c r="F2" s="208"/>
    </row>
    <row r="3" spans="1:11" ht="9.75" customHeight="1">
      <c r="A3" s="91"/>
      <c r="B3" s="91"/>
      <c r="C3" s="91"/>
      <c r="D3" s="91"/>
      <c r="E3" s="91"/>
      <c r="F3" s="133"/>
      <c r="G3" s="92"/>
      <c r="H3" s="92"/>
      <c r="I3" s="92"/>
      <c r="J3" s="93" t="s">
        <v>74</v>
      </c>
      <c r="K3" s="94"/>
    </row>
    <row r="4" spans="1:11" s="95" customFormat="1" ht="64.5" customHeight="1">
      <c r="A4" s="209" t="s">
        <v>16</v>
      </c>
      <c r="B4" s="200" t="s">
        <v>75</v>
      </c>
      <c r="C4" s="200" t="s">
        <v>76</v>
      </c>
      <c r="D4" s="211" t="s">
        <v>77</v>
      </c>
      <c r="E4" s="211"/>
      <c r="F4" s="200" t="s">
        <v>78</v>
      </c>
      <c r="G4" s="211"/>
      <c r="H4" s="211"/>
      <c r="I4" s="211"/>
      <c r="J4" s="211"/>
      <c r="K4" s="200" t="s">
        <v>79</v>
      </c>
    </row>
    <row r="5" spans="1:11" s="95" customFormat="1" ht="40.5" customHeight="1">
      <c r="A5" s="210"/>
      <c r="B5" s="201"/>
      <c r="C5" s="201"/>
      <c r="D5" s="96" t="s">
        <v>80</v>
      </c>
      <c r="E5" s="96" t="s">
        <v>81</v>
      </c>
      <c r="F5" s="201"/>
      <c r="G5" s="97" t="s">
        <v>82</v>
      </c>
      <c r="H5" s="97" t="s">
        <v>83</v>
      </c>
      <c r="I5" s="97" t="s">
        <v>84</v>
      </c>
      <c r="J5" s="97" t="s">
        <v>109</v>
      </c>
      <c r="K5" s="201"/>
    </row>
    <row r="6" spans="1:11" s="99" customFormat="1" ht="13.5" customHeight="1">
      <c r="A6" s="98">
        <v>1</v>
      </c>
      <c r="B6" s="98">
        <v>2</v>
      </c>
      <c r="C6" s="98">
        <v>3</v>
      </c>
      <c r="D6" s="98">
        <v>4</v>
      </c>
      <c r="E6" s="98">
        <v>5</v>
      </c>
      <c r="F6" s="98">
        <v>6</v>
      </c>
      <c r="G6" s="98">
        <v>9</v>
      </c>
      <c r="H6" s="98"/>
      <c r="I6" s="98">
        <v>10</v>
      </c>
      <c r="J6" s="98">
        <v>11</v>
      </c>
      <c r="K6" s="98">
        <v>12</v>
      </c>
    </row>
    <row r="7" spans="1:11">
      <c r="A7" s="202" t="s">
        <v>8</v>
      </c>
      <c r="B7" s="205" t="s">
        <v>117</v>
      </c>
      <c r="C7" s="205"/>
      <c r="D7" s="205"/>
      <c r="E7" s="205"/>
      <c r="F7" s="129">
        <f>F8+F9</f>
        <v>29557410</v>
      </c>
      <c r="G7" s="129">
        <f t="shared" ref="G7:J7" si="0">G8+G9</f>
        <v>6630833.2599999998</v>
      </c>
      <c r="H7" s="129">
        <f t="shared" si="0"/>
        <v>4491585.34</v>
      </c>
      <c r="I7" s="129">
        <f t="shared" si="0"/>
        <v>3280646</v>
      </c>
      <c r="J7" s="129">
        <f t="shared" si="0"/>
        <v>1000000</v>
      </c>
      <c r="K7" s="235">
        <f>K10+K46</f>
        <v>15403064.6</v>
      </c>
    </row>
    <row r="8" spans="1:11">
      <c r="A8" s="203"/>
      <c r="B8" s="206" t="s">
        <v>85</v>
      </c>
      <c r="C8" s="206"/>
      <c r="D8" s="206"/>
      <c r="E8" s="206"/>
      <c r="F8" s="129">
        <f>F11+F47</f>
        <v>18796410</v>
      </c>
      <c r="G8" s="129">
        <f t="shared" ref="G8:J8" si="1">G11+G47</f>
        <v>5234833.26</v>
      </c>
      <c r="H8" s="129">
        <f t="shared" si="1"/>
        <v>2491585.34</v>
      </c>
      <c r="I8" s="129">
        <f t="shared" si="1"/>
        <v>1280646</v>
      </c>
      <c r="J8" s="129">
        <f t="shared" si="1"/>
        <v>0</v>
      </c>
      <c r="K8" s="236"/>
    </row>
    <row r="9" spans="1:11">
      <c r="A9" s="204"/>
      <c r="B9" s="206" t="s">
        <v>86</v>
      </c>
      <c r="C9" s="206"/>
      <c r="D9" s="206"/>
      <c r="E9" s="206"/>
      <c r="F9" s="129">
        <f>F12+F48</f>
        <v>10761000</v>
      </c>
      <c r="G9" s="129">
        <f t="shared" ref="G9:J9" si="2">G12+G48</f>
        <v>1396000</v>
      </c>
      <c r="H9" s="129">
        <f t="shared" si="2"/>
        <v>2000000</v>
      </c>
      <c r="I9" s="129">
        <f t="shared" si="2"/>
        <v>2000000</v>
      </c>
      <c r="J9" s="129">
        <f t="shared" si="2"/>
        <v>1000000</v>
      </c>
      <c r="K9" s="237"/>
    </row>
    <row r="10" spans="1:11">
      <c r="A10" s="177" t="s">
        <v>9</v>
      </c>
      <c r="B10" s="103" t="s">
        <v>87</v>
      </c>
      <c r="C10" s="104"/>
      <c r="D10" s="104"/>
      <c r="E10" s="105"/>
      <c r="F10" s="129">
        <f>F11+F12</f>
        <v>23351203</v>
      </c>
      <c r="G10" s="129">
        <f t="shared" ref="G10:J10" si="3">G11+G12</f>
        <v>4822710</v>
      </c>
      <c r="H10" s="129">
        <f t="shared" si="3"/>
        <v>2512598</v>
      </c>
      <c r="I10" s="129">
        <f t="shared" si="3"/>
        <v>2156640</v>
      </c>
      <c r="J10" s="129">
        <f t="shared" si="3"/>
        <v>1000000</v>
      </c>
      <c r="K10" s="235">
        <f>K13+K34</f>
        <v>10491948</v>
      </c>
    </row>
    <row r="11" spans="1:11">
      <c r="A11" s="178"/>
      <c r="B11" s="106" t="s">
        <v>85</v>
      </c>
      <c r="C11" s="107"/>
      <c r="D11" s="107"/>
      <c r="E11" s="108"/>
      <c r="F11" s="129">
        <f>F14+F35</f>
        <v>12590203</v>
      </c>
      <c r="G11" s="129">
        <f t="shared" ref="G11:J11" si="4">G14+G35</f>
        <v>3426710</v>
      </c>
      <c r="H11" s="129">
        <f t="shared" si="4"/>
        <v>512598</v>
      </c>
      <c r="I11" s="129">
        <f t="shared" si="4"/>
        <v>156640</v>
      </c>
      <c r="J11" s="129">
        <f t="shared" si="4"/>
        <v>0</v>
      </c>
      <c r="K11" s="236"/>
    </row>
    <row r="12" spans="1:11">
      <c r="A12" s="188"/>
      <c r="B12" s="106" t="s">
        <v>86</v>
      </c>
      <c r="C12" s="107"/>
      <c r="D12" s="107"/>
      <c r="E12" s="108"/>
      <c r="F12" s="129">
        <f>F15+F36</f>
        <v>10761000</v>
      </c>
      <c r="G12" s="129">
        <f t="shared" ref="G12:J12" si="5">G15+G36</f>
        <v>1396000</v>
      </c>
      <c r="H12" s="129">
        <f t="shared" si="5"/>
        <v>2000000</v>
      </c>
      <c r="I12" s="129">
        <f t="shared" si="5"/>
        <v>2000000</v>
      </c>
      <c r="J12" s="129">
        <f t="shared" si="5"/>
        <v>1000000</v>
      </c>
      <c r="K12" s="237"/>
    </row>
    <row r="13" spans="1:11" ht="33" customHeight="1">
      <c r="A13" s="180" t="s">
        <v>88</v>
      </c>
      <c r="B13" s="183" t="s">
        <v>89</v>
      </c>
      <c r="C13" s="184"/>
      <c r="D13" s="184"/>
      <c r="E13" s="185"/>
      <c r="F13" s="127">
        <f>F14+F15</f>
        <v>12590203</v>
      </c>
      <c r="G13" s="127">
        <f t="shared" ref="G13:J13" si="6">G14+G15</f>
        <v>3426710</v>
      </c>
      <c r="H13" s="127">
        <f t="shared" si="6"/>
        <v>512598</v>
      </c>
      <c r="I13" s="127">
        <f t="shared" si="6"/>
        <v>156640</v>
      </c>
      <c r="J13" s="127">
        <f t="shared" si="6"/>
        <v>0</v>
      </c>
      <c r="K13" s="213">
        <f>K16+K19+K22+K25+K28+K31</f>
        <v>4095948</v>
      </c>
    </row>
    <row r="14" spans="1:11">
      <c r="A14" s="181"/>
      <c r="B14" s="193" t="s">
        <v>85</v>
      </c>
      <c r="C14" s="194"/>
      <c r="D14" s="194"/>
      <c r="E14" s="195"/>
      <c r="F14" s="132">
        <f>F17+F20+F23+F26+F29+F32</f>
        <v>12590203</v>
      </c>
      <c r="G14" s="132">
        <f t="shared" ref="G14:J14" si="7">G17+G20+G23+G26+G29+G32</f>
        <v>3426710</v>
      </c>
      <c r="H14" s="132">
        <f t="shared" si="7"/>
        <v>512598</v>
      </c>
      <c r="I14" s="132">
        <f t="shared" si="7"/>
        <v>156640</v>
      </c>
      <c r="J14" s="132">
        <f t="shared" si="7"/>
        <v>0</v>
      </c>
      <c r="K14" s="214"/>
    </row>
    <row r="15" spans="1:11">
      <c r="A15" s="182"/>
      <c r="B15" s="193" t="s">
        <v>86</v>
      </c>
      <c r="C15" s="194"/>
      <c r="D15" s="194"/>
      <c r="E15" s="195"/>
      <c r="F15" s="132">
        <f>F18+F21+F24+F27+F30+F33</f>
        <v>0</v>
      </c>
      <c r="G15" s="132">
        <f t="shared" ref="G15:J15" si="8">G18+G21+G24+G27+G30+G33</f>
        <v>0</v>
      </c>
      <c r="H15" s="132">
        <f t="shared" si="8"/>
        <v>0</v>
      </c>
      <c r="I15" s="132">
        <f t="shared" si="8"/>
        <v>0</v>
      </c>
      <c r="J15" s="132">
        <f t="shared" si="8"/>
        <v>0</v>
      </c>
      <c r="K15" s="215"/>
    </row>
    <row r="16" spans="1:11" ht="63.75">
      <c r="A16" s="177"/>
      <c r="B16" s="109" t="s">
        <v>92</v>
      </c>
      <c r="C16" s="196" t="s">
        <v>91</v>
      </c>
      <c r="D16" s="177">
        <v>2008</v>
      </c>
      <c r="E16" s="177">
        <v>2013</v>
      </c>
      <c r="F16" s="114">
        <v>8763027</v>
      </c>
      <c r="G16" s="110">
        <f t="shared" ref="G16:J16" si="9">G17+G18</f>
        <v>1636105</v>
      </c>
      <c r="H16" s="110">
        <f t="shared" si="9"/>
        <v>0</v>
      </c>
      <c r="I16" s="110">
        <f t="shared" si="9"/>
        <v>0</v>
      </c>
      <c r="J16" s="110">
        <f t="shared" si="9"/>
        <v>0</v>
      </c>
      <c r="K16" s="199">
        <f>G16</f>
        <v>1636105</v>
      </c>
    </row>
    <row r="17" spans="1:11">
      <c r="A17" s="178"/>
      <c r="B17" s="106" t="s">
        <v>85</v>
      </c>
      <c r="C17" s="197"/>
      <c r="D17" s="178"/>
      <c r="E17" s="178"/>
      <c r="F17" s="113">
        <v>8763027</v>
      </c>
      <c r="G17" s="111">
        <v>1636105</v>
      </c>
      <c r="H17" s="111"/>
      <c r="I17" s="111"/>
      <c r="J17" s="111"/>
      <c r="K17" s="186"/>
    </row>
    <row r="18" spans="1:11">
      <c r="A18" s="188"/>
      <c r="B18" s="106" t="s">
        <v>86</v>
      </c>
      <c r="C18" s="198"/>
      <c r="D18" s="179"/>
      <c r="E18" s="179"/>
      <c r="F18" s="115">
        <v>0</v>
      </c>
      <c r="G18" s="112">
        <v>0</v>
      </c>
      <c r="H18" s="112"/>
      <c r="I18" s="112"/>
      <c r="J18" s="112"/>
      <c r="K18" s="187"/>
    </row>
    <row r="19" spans="1:11" ht="25.5">
      <c r="A19" s="177"/>
      <c r="B19" s="109" t="s">
        <v>93</v>
      </c>
      <c r="C19" s="196" t="s">
        <v>94</v>
      </c>
      <c r="D19" s="177">
        <v>2008</v>
      </c>
      <c r="E19" s="177">
        <v>2013</v>
      </c>
      <c r="F19" s="114">
        <f>F20+F21</f>
        <v>437190</v>
      </c>
      <c r="G19" s="110">
        <f>G20+G21</f>
        <v>28130</v>
      </c>
      <c r="H19" s="110">
        <f t="shared" ref="H19:J19" si="10">H20+H21</f>
        <v>0</v>
      </c>
      <c r="I19" s="110">
        <f t="shared" si="10"/>
        <v>0</v>
      </c>
      <c r="J19" s="110">
        <f t="shared" si="10"/>
        <v>0</v>
      </c>
      <c r="K19" s="199">
        <f>G19</f>
        <v>28130</v>
      </c>
    </row>
    <row r="20" spans="1:11">
      <c r="A20" s="178"/>
      <c r="B20" s="106" t="s">
        <v>85</v>
      </c>
      <c r="C20" s="197"/>
      <c r="D20" s="178"/>
      <c r="E20" s="178"/>
      <c r="F20" s="113">
        <v>437190</v>
      </c>
      <c r="G20" s="111">
        <v>28130</v>
      </c>
      <c r="H20" s="111"/>
      <c r="I20" s="111"/>
      <c r="J20" s="111"/>
      <c r="K20" s="186"/>
    </row>
    <row r="21" spans="1:11">
      <c r="A21" s="188"/>
      <c r="B21" s="106" t="s">
        <v>86</v>
      </c>
      <c r="C21" s="198"/>
      <c r="D21" s="179"/>
      <c r="E21" s="179"/>
      <c r="F21" s="115">
        <v>0</v>
      </c>
      <c r="G21" s="112">
        <v>0</v>
      </c>
      <c r="H21" s="112"/>
      <c r="I21" s="112"/>
      <c r="J21" s="112"/>
      <c r="K21" s="187"/>
    </row>
    <row r="22" spans="1:11" ht="38.25">
      <c r="A22" s="177"/>
      <c r="B22" s="109" t="s">
        <v>96</v>
      </c>
      <c r="C22" s="196" t="s">
        <v>97</v>
      </c>
      <c r="D22" s="177">
        <v>2012</v>
      </c>
      <c r="E22" s="177">
        <v>2013</v>
      </c>
      <c r="F22" s="114">
        <f>F23+F24</f>
        <v>209098</v>
      </c>
      <c r="G22" s="110">
        <f t="shared" ref="G22:J22" si="11">G23+G24</f>
        <v>102265</v>
      </c>
      <c r="H22" s="110">
        <f t="shared" si="11"/>
        <v>0</v>
      </c>
      <c r="I22" s="110">
        <f t="shared" si="11"/>
        <v>0</v>
      </c>
      <c r="J22" s="110">
        <f t="shared" si="11"/>
        <v>0</v>
      </c>
      <c r="K22" s="199">
        <f>G22</f>
        <v>102265</v>
      </c>
    </row>
    <row r="23" spans="1:11">
      <c r="A23" s="178"/>
      <c r="B23" s="106" t="s">
        <v>85</v>
      </c>
      <c r="C23" s="197"/>
      <c r="D23" s="178"/>
      <c r="E23" s="178"/>
      <c r="F23" s="113">
        <v>209098</v>
      </c>
      <c r="G23" s="111">
        <v>102265</v>
      </c>
      <c r="H23" s="111"/>
      <c r="I23" s="111"/>
      <c r="J23" s="111"/>
      <c r="K23" s="186"/>
    </row>
    <row r="24" spans="1:11">
      <c r="A24" s="188"/>
      <c r="B24" s="106" t="s">
        <v>86</v>
      </c>
      <c r="C24" s="198"/>
      <c r="D24" s="179"/>
      <c r="E24" s="179"/>
      <c r="F24" s="115">
        <v>0</v>
      </c>
      <c r="G24" s="112">
        <v>0</v>
      </c>
      <c r="H24" s="112"/>
      <c r="I24" s="112"/>
      <c r="J24" s="112"/>
      <c r="K24" s="187"/>
    </row>
    <row r="25" spans="1:11" ht="38.25">
      <c r="A25" s="177"/>
      <c r="B25" s="109" t="s">
        <v>98</v>
      </c>
      <c r="C25" s="196" t="s">
        <v>97</v>
      </c>
      <c r="D25" s="177">
        <v>2012</v>
      </c>
      <c r="E25" s="177">
        <v>2013</v>
      </c>
      <c r="F25" s="114">
        <f>F26+F27</f>
        <v>204836</v>
      </c>
      <c r="G25" s="110">
        <f>G26</f>
        <v>99750</v>
      </c>
      <c r="H25" s="110">
        <f t="shared" ref="H25" si="12">H26+H27</f>
        <v>105086</v>
      </c>
      <c r="I25" s="110">
        <f t="shared" ref="I25" si="13">I26+I27</f>
        <v>0</v>
      </c>
      <c r="J25" s="110">
        <f t="shared" ref="J25" si="14">J26+J27</f>
        <v>0</v>
      </c>
      <c r="K25" s="199">
        <f>H25+G25</f>
        <v>204836</v>
      </c>
    </row>
    <row r="26" spans="1:11">
      <c r="A26" s="178"/>
      <c r="B26" s="106" t="s">
        <v>85</v>
      </c>
      <c r="C26" s="197"/>
      <c r="D26" s="178"/>
      <c r="E26" s="178"/>
      <c r="F26" s="113">
        <f>G26+H26</f>
        <v>204836</v>
      </c>
      <c r="G26" s="111">
        <v>99750</v>
      </c>
      <c r="H26" s="111">
        <v>105086</v>
      </c>
      <c r="I26" s="111"/>
      <c r="J26" s="111"/>
      <c r="K26" s="186"/>
    </row>
    <row r="27" spans="1:11">
      <c r="A27" s="188"/>
      <c r="B27" s="106" t="s">
        <v>86</v>
      </c>
      <c r="C27" s="198"/>
      <c r="D27" s="179"/>
      <c r="E27" s="179"/>
      <c r="F27" s="115">
        <v>0</v>
      </c>
      <c r="G27" s="112">
        <v>0</v>
      </c>
      <c r="H27" s="112">
        <v>0</v>
      </c>
      <c r="I27" s="112"/>
      <c r="J27" s="112"/>
      <c r="K27" s="187"/>
    </row>
    <row r="28" spans="1:11" ht="25.5">
      <c r="A28" s="177"/>
      <c r="B28" s="109" t="s">
        <v>99</v>
      </c>
      <c r="C28" s="189" t="s">
        <v>100</v>
      </c>
      <c r="D28" s="177">
        <v>2012</v>
      </c>
      <c r="E28" s="177">
        <v>2015</v>
      </c>
      <c r="F28" s="114">
        <v>1544480</v>
      </c>
      <c r="G28" s="110">
        <f>220000+136000+45000+185260</f>
        <v>586260</v>
      </c>
      <c r="H28" s="110">
        <f>H29+H30</f>
        <v>351940</v>
      </c>
      <c r="I28" s="110">
        <f>I29+I30</f>
        <v>156640</v>
      </c>
      <c r="J28" s="110"/>
      <c r="K28" s="199">
        <f>I28+H28+G28</f>
        <v>1094840</v>
      </c>
    </row>
    <row r="29" spans="1:11">
      <c r="A29" s="178"/>
      <c r="B29" s="106" t="s">
        <v>85</v>
      </c>
      <c r="C29" s="190"/>
      <c r="D29" s="178"/>
      <c r="E29" s="178"/>
      <c r="F29" s="113">
        <v>1544480</v>
      </c>
      <c r="G29" s="111">
        <f>G28</f>
        <v>586260</v>
      </c>
      <c r="H29" s="111">
        <f>126000+52340+26000+147600</f>
        <v>351940</v>
      </c>
      <c r="I29" s="111">
        <f>102600+54040</f>
        <v>156640</v>
      </c>
      <c r="J29" s="111"/>
      <c r="K29" s="186"/>
    </row>
    <row r="30" spans="1:11">
      <c r="A30" s="188"/>
      <c r="B30" s="106" t="s">
        <v>86</v>
      </c>
      <c r="C30" s="191"/>
      <c r="D30" s="179"/>
      <c r="E30" s="179"/>
      <c r="F30" s="115">
        <v>0</v>
      </c>
      <c r="G30" s="112">
        <v>0</v>
      </c>
      <c r="H30" s="112">
        <v>0</v>
      </c>
      <c r="I30" s="112">
        <v>0</v>
      </c>
      <c r="J30" s="112"/>
      <c r="K30" s="187"/>
    </row>
    <row r="31" spans="1:11" ht="51">
      <c r="A31" s="177"/>
      <c r="B31" s="109" t="s">
        <v>95</v>
      </c>
      <c r="C31" s="196" t="s">
        <v>94</v>
      </c>
      <c r="D31" s="177">
        <v>2012</v>
      </c>
      <c r="E31" s="177">
        <v>2014</v>
      </c>
      <c r="F31" s="114">
        <f>F32</f>
        <v>1431572</v>
      </c>
      <c r="G31" s="110">
        <f>G32+G33</f>
        <v>974200</v>
      </c>
      <c r="H31" s="110">
        <f>H32+H33</f>
        <v>55572</v>
      </c>
      <c r="I31" s="110">
        <f>I32+I33</f>
        <v>0</v>
      </c>
      <c r="J31" s="110">
        <f t="shared" ref="J31" si="15">J32+J33</f>
        <v>0</v>
      </c>
      <c r="K31" s="199">
        <f>H32+G32</f>
        <v>1029772</v>
      </c>
    </row>
    <row r="32" spans="1:11">
      <c r="A32" s="178"/>
      <c r="B32" s="106" t="s">
        <v>85</v>
      </c>
      <c r="C32" s="197"/>
      <c r="D32" s="178"/>
      <c r="E32" s="178"/>
      <c r="F32" s="111">
        <v>1431572</v>
      </c>
      <c r="G32" s="111">
        <v>974200</v>
      </c>
      <c r="H32" s="111">
        <f>10792+44780</f>
        <v>55572</v>
      </c>
      <c r="I32" s="111">
        <v>0</v>
      </c>
      <c r="J32" s="111"/>
      <c r="K32" s="186"/>
    </row>
    <row r="33" spans="1:11">
      <c r="A33" s="188"/>
      <c r="B33" s="106" t="s">
        <v>86</v>
      </c>
      <c r="C33" s="198"/>
      <c r="D33" s="179"/>
      <c r="E33" s="179"/>
      <c r="F33" s="112">
        <f>G33+H33+I33</f>
        <v>0</v>
      </c>
      <c r="G33" s="112">
        <v>0</v>
      </c>
      <c r="H33" s="112">
        <v>0</v>
      </c>
      <c r="I33" s="112">
        <v>0</v>
      </c>
      <c r="J33" s="112"/>
      <c r="K33" s="187"/>
    </row>
    <row r="34" spans="1:11" ht="21.75" customHeight="1">
      <c r="A34" s="180" t="s">
        <v>116</v>
      </c>
      <c r="B34" s="183" t="s">
        <v>101</v>
      </c>
      <c r="C34" s="184"/>
      <c r="D34" s="184"/>
      <c r="E34" s="185"/>
      <c r="F34" s="126">
        <f>F35+F36</f>
        <v>10761000</v>
      </c>
      <c r="G34" s="126">
        <f t="shared" ref="G34:J34" si="16">G35+G36</f>
        <v>1396000</v>
      </c>
      <c r="H34" s="126">
        <f t="shared" si="16"/>
        <v>2000000</v>
      </c>
      <c r="I34" s="126">
        <f t="shared" si="16"/>
        <v>2000000</v>
      </c>
      <c r="J34" s="126">
        <f t="shared" si="16"/>
        <v>1000000</v>
      </c>
      <c r="K34" s="216">
        <f>K37+K40+K43</f>
        <v>6396000</v>
      </c>
    </row>
    <row r="35" spans="1:11">
      <c r="A35" s="181"/>
      <c r="B35" s="193" t="s">
        <v>85</v>
      </c>
      <c r="C35" s="194"/>
      <c r="D35" s="194"/>
      <c r="E35" s="195"/>
      <c r="F35" s="128">
        <f>F38+F41+F44</f>
        <v>0</v>
      </c>
      <c r="G35" s="128">
        <f t="shared" ref="G35:J35" si="17">G38+G41+G44</f>
        <v>0</v>
      </c>
      <c r="H35" s="128">
        <f t="shared" si="17"/>
        <v>0</v>
      </c>
      <c r="I35" s="128">
        <f t="shared" si="17"/>
        <v>0</v>
      </c>
      <c r="J35" s="128">
        <f t="shared" si="17"/>
        <v>0</v>
      </c>
      <c r="K35" s="217"/>
    </row>
    <row r="36" spans="1:11">
      <c r="A36" s="182"/>
      <c r="B36" s="193" t="s">
        <v>86</v>
      </c>
      <c r="C36" s="194"/>
      <c r="D36" s="194"/>
      <c r="E36" s="195"/>
      <c r="F36" s="128">
        <f>F39+F42+F45</f>
        <v>10761000</v>
      </c>
      <c r="G36" s="128">
        <f t="shared" ref="G36:J36" si="18">G39+G42+G45</f>
        <v>1396000</v>
      </c>
      <c r="H36" s="128">
        <f t="shared" si="18"/>
        <v>2000000</v>
      </c>
      <c r="I36" s="128">
        <f t="shared" si="18"/>
        <v>2000000</v>
      </c>
      <c r="J36" s="128">
        <f t="shared" si="18"/>
        <v>1000000</v>
      </c>
      <c r="K36" s="217"/>
    </row>
    <row r="37" spans="1:11" ht="27" customHeight="1">
      <c r="A37" s="177"/>
      <c r="B37" s="109" t="s">
        <v>105</v>
      </c>
      <c r="C37" s="196" t="s">
        <v>106</v>
      </c>
      <c r="D37" s="177">
        <v>2012</v>
      </c>
      <c r="E37" s="177">
        <v>2013</v>
      </c>
      <c r="F37" s="129">
        <f>F39</f>
        <v>1843000</v>
      </c>
      <c r="G37" s="129">
        <f>G38+G39</f>
        <v>800000</v>
      </c>
      <c r="H37" s="130"/>
      <c r="I37" s="130"/>
      <c r="J37" s="130"/>
      <c r="K37" s="212">
        <f>G39</f>
        <v>800000</v>
      </c>
    </row>
    <row r="38" spans="1:11">
      <c r="A38" s="178"/>
      <c r="B38" s="106" t="s">
        <v>85</v>
      </c>
      <c r="C38" s="197"/>
      <c r="D38" s="178"/>
      <c r="E38" s="178"/>
      <c r="F38" s="131">
        <v>0</v>
      </c>
      <c r="G38" s="131">
        <v>0</v>
      </c>
      <c r="H38" s="130"/>
      <c r="I38" s="130"/>
      <c r="J38" s="130"/>
      <c r="K38" s="192"/>
    </row>
    <row r="39" spans="1:11">
      <c r="A39" s="188"/>
      <c r="B39" s="106" t="s">
        <v>86</v>
      </c>
      <c r="C39" s="198"/>
      <c r="D39" s="179"/>
      <c r="E39" s="179"/>
      <c r="F39" s="131">
        <f>1043000+800000</f>
        <v>1843000</v>
      </c>
      <c r="G39" s="131">
        <v>800000</v>
      </c>
      <c r="H39" s="130"/>
      <c r="I39" s="130"/>
      <c r="J39" s="130"/>
      <c r="K39" s="192"/>
    </row>
    <row r="40" spans="1:11" ht="51">
      <c r="A40" s="177"/>
      <c r="B40" s="109" t="s">
        <v>107</v>
      </c>
      <c r="C40" s="189" t="s">
        <v>100</v>
      </c>
      <c r="D40" s="177">
        <v>2011</v>
      </c>
      <c r="E40" s="177">
        <v>2013</v>
      </c>
      <c r="F40" s="129">
        <f>F41+F42</f>
        <v>718000</v>
      </c>
      <c r="G40" s="129">
        <f>G41+G42</f>
        <v>346000</v>
      </c>
      <c r="H40" s="130"/>
      <c r="I40" s="130"/>
      <c r="J40" s="130"/>
      <c r="K40" s="212">
        <f>G42</f>
        <v>346000</v>
      </c>
    </row>
    <row r="41" spans="1:11">
      <c r="A41" s="178"/>
      <c r="B41" s="106" t="s">
        <v>85</v>
      </c>
      <c r="C41" s="190"/>
      <c r="D41" s="178"/>
      <c r="E41" s="178"/>
      <c r="F41" s="131">
        <v>0</v>
      </c>
      <c r="G41" s="131">
        <v>0</v>
      </c>
      <c r="H41" s="130"/>
      <c r="I41" s="130"/>
      <c r="J41" s="130"/>
      <c r="K41" s="192"/>
    </row>
    <row r="42" spans="1:11">
      <c r="A42" s="188"/>
      <c r="B42" s="106" t="s">
        <v>86</v>
      </c>
      <c r="C42" s="191"/>
      <c r="D42" s="179"/>
      <c r="E42" s="179"/>
      <c r="F42" s="131">
        <f>372000+G42</f>
        <v>718000</v>
      </c>
      <c r="G42" s="131">
        <v>346000</v>
      </c>
      <c r="H42" s="130"/>
      <c r="I42" s="130"/>
      <c r="J42" s="130"/>
      <c r="K42" s="192"/>
    </row>
    <row r="43" spans="1:11" ht="25.5">
      <c r="A43" s="177"/>
      <c r="B43" s="109" t="s">
        <v>108</v>
      </c>
      <c r="C43" s="189" t="s">
        <v>100</v>
      </c>
      <c r="D43" s="177">
        <v>2010</v>
      </c>
      <c r="E43" s="177">
        <v>2020</v>
      </c>
      <c r="F43" s="129">
        <f>F44+F45</f>
        <v>8200000</v>
      </c>
      <c r="G43" s="129">
        <f>G44+G45</f>
        <v>250000</v>
      </c>
      <c r="H43" s="129">
        <f t="shared" ref="H43:J43" si="19">H44+H45</f>
        <v>2000000</v>
      </c>
      <c r="I43" s="129">
        <f t="shared" si="19"/>
        <v>2000000</v>
      </c>
      <c r="J43" s="129">
        <f t="shared" si="19"/>
        <v>1000000</v>
      </c>
      <c r="K43" s="212">
        <f>J45+I45+H45+G45</f>
        <v>5250000</v>
      </c>
    </row>
    <row r="44" spans="1:11">
      <c r="A44" s="178"/>
      <c r="B44" s="106" t="s">
        <v>85</v>
      </c>
      <c r="C44" s="190"/>
      <c r="D44" s="178"/>
      <c r="E44" s="178"/>
      <c r="F44" s="131">
        <v>0</v>
      </c>
      <c r="G44" s="131">
        <v>0</v>
      </c>
      <c r="H44" s="131">
        <v>0</v>
      </c>
      <c r="I44" s="131">
        <v>0</v>
      </c>
      <c r="J44" s="131">
        <v>0</v>
      </c>
      <c r="K44" s="192"/>
    </row>
    <row r="45" spans="1:11">
      <c r="A45" s="188"/>
      <c r="B45" s="106" t="s">
        <v>86</v>
      </c>
      <c r="C45" s="191"/>
      <c r="D45" s="179"/>
      <c r="E45" s="179"/>
      <c r="F45" s="131">
        <v>8200000</v>
      </c>
      <c r="G45" s="131">
        <v>250000</v>
      </c>
      <c r="H45" s="131">
        <v>2000000</v>
      </c>
      <c r="I45" s="131">
        <v>2000000</v>
      </c>
      <c r="J45" s="131">
        <v>1000000</v>
      </c>
      <c r="K45" s="192"/>
    </row>
    <row r="46" spans="1:11" s="225" customFormat="1" ht="45" customHeight="1">
      <c r="A46" s="218" t="s">
        <v>10</v>
      </c>
      <c r="B46" s="219" t="s">
        <v>90</v>
      </c>
      <c r="C46" s="220"/>
      <c r="D46" s="220"/>
      <c r="E46" s="221"/>
      <c r="F46" s="222">
        <f>F47+F48</f>
        <v>6206207</v>
      </c>
      <c r="G46" s="222">
        <f t="shared" ref="G46:I46" si="20">G47+G48</f>
        <v>1808123.26</v>
      </c>
      <c r="H46" s="222">
        <f t="shared" si="20"/>
        <v>1978987.34</v>
      </c>
      <c r="I46" s="222">
        <f t="shared" si="20"/>
        <v>1124006</v>
      </c>
      <c r="J46" s="223"/>
      <c r="K46" s="224">
        <f>K49+K52+K55+K58</f>
        <v>4911116.5999999996</v>
      </c>
    </row>
    <row r="47" spans="1:11" s="225" customFormat="1">
      <c r="A47" s="226"/>
      <c r="B47" s="227" t="s">
        <v>85</v>
      </c>
      <c r="C47" s="228"/>
      <c r="D47" s="228"/>
      <c r="E47" s="229"/>
      <c r="F47" s="230">
        <f>F50+F53+F56+F59</f>
        <v>6206207</v>
      </c>
      <c r="G47" s="230">
        <f t="shared" ref="G47:I47" si="21">G50+G53+G56+G59</f>
        <v>1808123.26</v>
      </c>
      <c r="H47" s="230">
        <f t="shared" si="21"/>
        <v>1978987.34</v>
      </c>
      <c r="I47" s="230">
        <f t="shared" si="21"/>
        <v>1124006</v>
      </c>
      <c r="J47" s="231"/>
      <c r="K47" s="232"/>
    </row>
    <row r="48" spans="1:11" s="225" customFormat="1">
      <c r="A48" s="233"/>
      <c r="B48" s="227" t="s">
        <v>86</v>
      </c>
      <c r="C48" s="228"/>
      <c r="D48" s="228"/>
      <c r="E48" s="229"/>
      <c r="F48" s="230">
        <f>F51+F54+F57+F60</f>
        <v>0</v>
      </c>
      <c r="G48" s="230">
        <f t="shared" ref="G48:I48" si="22">G51+G54+G57+G60</f>
        <v>0</v>
      </c>
      <c r="H48" s="230">
        <f t="shared" si="22"/>
        <v>0</v>
      </c>
      <c r="I48" s="230">
        <f t="shared" si="22"/>
        <v>0</v>
      </c>
      <c r="J48" s="231"/>
      <c r="K48" s="234"/>
    </row>
    <row r="49" spans="1:11" ht="25.5">
      <c r="A49" s="177"/>
      <c r="B49" s="109" t="s">
        <v>110</v>
      </c>
      <c r="C49" s="189" t="s">
        <v>100</v>
      </c>
      <c r="D49" s="177">
        <v>2012</v>
      </c>
      <c r="E49" s="177">
        <v>2014</v>
      </c>
      <c r="F49" s="114">
        <f>F50+F51</f>
        <v>2509826</v>
      </c>
      <c r="G49" s="114">
        <f>G50+G51</f>
        <v>832906</v>
      </c>
      <c r="H49" s="114">
        <f>H50+H51</f>
        <v>936557</v>
      </c>
      <c r="I49" s="100"/>
      <c r="J49" s="100"/>
      <c r="K49" s="212">
        <f>H50+G50</f>
        <v>1769463</v>
      </c>
    </row>
    <row r="50" spans="1:11">
      <c r="A50" s="178"/>
      <c r="B50" s="106" t="s">
        <v>85</v>
      </c>
      <c r="C50" s="190"/>
      <c r="D50" s="178"/>
      <c r="E50" s="178"/>
      <c r="F50" s="111">
        <v>2509826</v>
      </c>
      <c r="G50" s="111">
        <v>832906</v>
      </c>
      <c r="H50" s="111">
        <v>936557</v>
      </c>
      <c r="I50" s="101"/>
      <c r="J50" s="101"/>
      <c r="K50" s="192"/>
    </row>
    <row r="51" spans="1:11">
      <c r="A51" s="188"/>
      <c r="B51" s="106" t="s">
        <v>86</v>
      </c>
      <c r="C51" s="191"/>
      <c r="D51" s="179"/>
      <c r="E51" s="179"/>
      <c r="F51" s="112">
        <v>0</v>
      </c>
      <c r="G51" s="112">
        <v>0</v>
      </c>
      <c r="H51" s="112">
        <v>0</v>
      </c>
      <c r="I51" s="102"/>
      <c r="J51" s="102"/>
      <c r="K51" s="192"/>
    </row>
    <row r="52" spans="1:11">
      <c r="A52" s="177"/>
      <c r="B52" s="103" t="s">
        <v>113</v>
      </c>
      <c r="C52" s="189" t="s">
        <v>100</v>
      </c>
      <c r="D52" s="177"/>
      <c r="E52" s="177"/>
      <c r="F52" s="114">
        <f>F53+F54</f>
        <v>3285239</v>
      </c>
      <c r="G52" s="114">
        <f>G53+G54</f>
        <v>864158</v>
      </c>
      <c r="H52" s="114">
        <f t="shared" ref="H52" si="23">H53+H54</f>
        <v>950600</v>
      </c>
      <c r="I52" s="114">
        <f t="shared" ref="I52" si="24">I53+I54</f>
        <v>1045631</v>
      </c>
      <c r="J52" s="100"/>
      <c r="K52" s="212">
        <f>I53+H53+G53</f>
        <v>2860389</v>
      </c>
    </row>
    <row r="53" spans="1:11">
      <c r="A53" s="178"/>
      <c r="B53" s="106" t="s">
        <v>85</v>
      </c>
      <c r="C53" s="190"/>
      <c r="D53" s="178"/>
      <c r="E53" s="178"/>
      <c r="F53" s="111">
        <v>3285239</v>
      </c>
      <c r="G53" s="111">
        <v>864158</v>
      </c>
      <c r="H53" s="111">
        <v>950600</v>
      </c>
      <c r="I53" s="111">
        <v>1045631</v>
      </c>
      <c r="J53" s="101"/>
      <c r="K53" s="192"/>
    </row>
    <row r="54" spans="1:11">
      <c r="A54" s="188"/>
      <c r="B54" s="106" t="s">
        <v>86</v>
      </c>
      <c r="C54" s="191"/>
      <c r="D54" s="179"/>
      <c r="E54" s="179"/>
      <c r="F54" s="112">
        <v>0</v>
      </c>
      <c r="G54" s="112">
        <v>0</v>
      </c>
      <c r="H54" s="112">
        <v>0</v>
      </c>
      <c r="I54" s="112">
        <v>0</v>
      </c>
      <c r="J54" s="102"/>
      <c r="K54" s="192"/>
    </row>
    <row r="55" spans="1:11" ht="25.5">
      <c r="A55" s="120"/>
      <c r="B55" s="109" t="s">
        <v>111</v>
      </c>
      <c r="C55" s="189" t="s">
        <v>112</v>
      </c>
      <c r="D55" s="120">
        <v>2012</v>
      </c>
      <c r="E55" s="120">
        <v>2014</v>
      </c>
      <c r="F55" s="114">
        <f>F56+F57</f>
        <v>97642</v>
      </c>
      <c r="G55" s="114">
        <f>G56+G57</f>
        <v>32684.26</v>
      </c>
      <c r="H55" s="114">
        <f>H56+H57</f>
        <v>13455.34</v>
      </c>
      <c r="I55" s="121"/>
      <c r="J55" s="121"/>
      <c r="K55" s="212">
        <f>H56+G56</f>
        <v>46139.6</v>
      </c>
    </row>
    <row r="56" spans="1:11">
      <c r="A56" s="120"/>
      <c r="B56" s="106" t="s">
        <v>85</v>
      </c>
      <c r="C56" s="190"/>
      <c r="D56" s="120"/>
      <c r="E56" s="120"/>
      <c r="F56" s="111">
        <v>97642</v>
      </c>
      <c r="G56" s="111">
        <v>32684.26</v>
      </c>
      <c r="H56" s="111">
        <v>13455.34</v>
      </c>
      <c r="I56" s="121"/>
      <c r="J56" s="121"/>
      <c r="K56" s="192"/>
    </row>
    <row r="57" spans="1:11">
      <c r="A57" s="120"/>
      <c r="B57" s="106" t="s">
        <v>86</v>
      </c>
      <c r="C57" s="191"/>
      <c r="D57" s="120"/>
      <c r="E57" s="120"/>
      <c r="F57" s="112">
        <v>0</v>
      </c>
      <c r="G57" s="112">
        <v>0</v>
      </c>
      <c r="H57" s="112">
        <v>0</v>
      </c>
      <c r="I57" s="121"/>
      <c r="J57" s="121"/>
      <c r="K57" s="192"/>
    </row>
    <row r="58" spans="1:11" ht="38.25">
      <c r="A58" s="177"/>
      <c r="B58" s="109" t="s">
        <v>114</v>
      </c>
      <c r="C58" s="189" t="s">
        <v>100</v>
      </c>
      <c r="D58" s="177">
        <v>2012</v>
      </c>
      <c r="E58" s="177">
        <v>2015</v>
      </c>
      <c r="F58" s="114">
        <f>F59+F60</f>
        <v>313500</v>
      </c>
      <c r="G58" s="114">
        <f>G59+G60</f>
        <v>78375</v>
      </c>
      <c r="H58" s="114">
        <f t="shared" ref="H58" si="25">H59+H60</f>
        <v>78375</v>
      </c>
      <c r="I58" s="114">
        <f t="shared" ref="I58" si="26">I59+I60</f>
        <v>78375</v>
      </c>
      <c r="J58" s="100"/>
      <c r="K58" s="212">
        <f>I59+H59+G59</f>
        <v>235125</v>
      </c>
    </row>
    <row r="59" spans="1:11">
      <c r="A59" s="178"/>
      <c r="B59" s="106" t="s">
        <v>85</v>
      </c>
      <c r="C59" s="190"/>
      <c r="D59" s="178"/>
      <c r="E59" s="178"/>
      <c r="F59" s="111">
        <v>313500</v>
      </c>
      <c r="G59" s="111">
        <v>78375</v>
      </c>
      <c r="H59" s="111">
        <v>78375</v>
      </c>
      <c r="I59" s="111">
        <v>78375</v>
      </c>
      <c r="J59" s="101"/>
      <c r="K59" s="192"/>
    </row>
    <row r="60" spans="1:11">
      <c r="A60" s="188"/>
      <c r="B60" s="106" t="s">
        <v>86</v>
      </c>
      <c r="C60" s="191"/>
      <c r="D60" s="179"/>
      <c r="E60" s="179"/>
      <c r="F60" s="112">
        <v>0</v>
      </c>
      <c r="G60" s="112">
        <v>0</v>
      </c>
      <c r="H60" s="112">
        <v>0</v>
      </c>
      <c r="I60" s="112">
        <v>0</v>
      </c>
      <c r="J60" s="102"/>
      <c r="K60" s="192"/>
    </row>
  </sheetData>
  <mergeCells count="91">
    <mergeCell ref="K55:K57"/>
    <mergeCell ref="G1:J1"/>
    <mergeCell ref="A2:F2"/>
    <mergeCell ref="A4:A5"/>
    <mergeCell ref="B4:B5"/>
    <mergeCell ref="C4:C5"/>
    <mergeCell ref="D4:E4"/>
    <mergeCell ref="F4:F5"/>
    <mergeCell ref="G4:J4"/>
    <mergeCell ref="K4:K5"/>
    <mergeCell ref="A7:A9"/>
    <mergeCell ref="B7:E7"/>
    <mergeCell ref="K7:K9"/>
    <mergeCell ref="B8:E8"/>
    <mergeCell ref="B9:E9"/>
    <mergeCell ref="K10:K12"/>
    <mergeCell ref="A13:A15"/>
    <mergeCell ref="B13:E13"/>
    <mergeCell ref="K13:K15"/>
    <mergeCell ref="B14:E14"/>
    <mergeCell ref="B15:E15"/>
    <mergeCell ref="A10:A12"/>
    <mergeCell ref="D31:D33"/>
    <mergeCell ref="E31:E33"/>
    <mergeCell ref="K31:K33"/>
    <mergeCell ref="A16:A18"/>
    <mergeCell ref="C16:C18"/>
    <mergeCell ref="D16:D18"/>
    <mergeCell ref="E16:E18"/>
    <mergeCell ref="K16:K18"/>
    <mergeCell ref="A19:A21"/>
    <mergeCell ref="C19:C21"/>
    <mergeCell ref="D19:D21"/>
    <mergeCell ref="E19:E21"/>
    <mergeCell ref="K19:K21"/>
    <mergeCell ref="K22:K24"/>
    <mergeCell ref="A25:A27"/>
    <mergeCell ref="C25:C27"/>
    <mergeCell ref="A46:A48"/>
    <mergeCell ref="B46:E46"/>
    <mergeCell ref="K46:K48"/>
    <mergeCell ref="A37:A39"/>
    <mergeCell ref="C37:C39"/>
    <mergeCell ref="D37:D39"/>
    <mergeCell ref="E37:E39"/>
    <mergeCell ref="K37:K39"/>
    <mergeCell ref="A40:A42"/>
    <mergeCell ref="C40:C42"/>
    <mergeCell ref="D40:D42"/>
    <mergeCell ref="E40:E42"/>
    <mergeCell ref="K40:K42"/>
    <mergeCell ref="A43:A45"/>
    <mergeCell ref="C43:C45"/>
    <mergeCell ref="D43:D45"/>
    <mergeCell ref="K58:K60"/>
    <mergeCell ref="A49:A51"/>
    <mergeCell ref="C49:C51"/>
    <mergeCell ref="D49:D51"/>
    <mergeCell ref="E49:E51"/>
    <mergeCell ref="K49:K51"/>
    <mergeCell ref="A52:A54"/>
    <mergeCell ref="C52:C54"/>
    <mergeCell ref="D52:D54"/>
    <mergeCell ref="E52:E54"/>
    <mergeCell ref="K52:K54"/>
    <mergeCell ref="C55:C57"/>
    <mergeCell ref="A58:A60"/>
    <mergeCell ref="C58:C60"/>
    <mergeCell ref="D58:D60"/>
    <mergeCell ref="E58:E60"/>
    <mergeCell ref="E25:E27"/>
    <mergeCell ref="A22:A24"/>
    <mergeCell ref="C22:C24"/>
    <mergeCell ref="D22:D24"/>
    <mergeCell ref="E22:E24"/>
    <mergeCell ref="E43:E45"/>
    <mergeCell ref="A34:A36"/>
    <mergeCell ref="B34:E34"/>
    <mergeCell ref="K25:K27"/>
    <mergeCell ref="A28:A30"/>
    <mergeCell ref="C28:C30"/>
    <mergeCell ref="D28:D30"/>
    <mergeCell ref="E28:E30"/>
    <mergeCell ref="K28:K30"/>
    <mergeCell ref="K43:K45"/>
    <mergeCell ref="K34:K36"/>
    <mergeCell ref="B35:E35"/>
    <mergeCell ref="B36:E36"/>
    <mergeCell ref="A31:A33"/>
    <mergeCell ref="C31:C33"/>
    <mergeCell ref="D25:D27"/>
  </mergeCells>
  <printOptions horizontalCentered="1"/>
  <pageMargins left="0.39370078740157483" right="0.23622047244094491" top="0.55118110236220474" bottom="0.59055118110236227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zał 1</vt:lpstr>
      <vt:lpstr>Przedsięwzięcia</vt:lpstr>
      <vt:lpstr>Przedsięwzięcia!Obszar_wydruku</vt:lpstr>
      <vt:lpstr>'zał 1'!Obszar_wydruku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Mkus</dc:creator>
  <cp:lastModifiedBy>basia</cp:lastModifiedBy>
  <cp:lastPrinted>2012-11-07T09:14:42Z</cp:lastPrinted>
  <dcterms:created xsi:type="dcterms:W3CDTF">2010-10-07T05:45:12Z</dcterms:created>
  <dcterms:modified xsi:type="dcterms:W3CDTF">2012-11-12T10:25:49Z</dcterms:modified>
</cp:coreProperties>
</file>